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1923921\Desktop\"/>
    </mc:Choice>
  </mc:AlternateContent>
  <bookViews>
    <workbookView xWindow="0" yWindow="0" windowWidth="28800" windowHeight="12390"/>
  </bookViews>
  <sheets>
    <sheet name="원가계산서" sheetId="3" r:id="rId1"/>
    <sheet name="공종별집계표" sheetId="12" r:id="rId2"/>
    <sheet name="공종별내역서" sheetId="11" r:id="rId3"/>
  </sheets>
  <definedNames>
    <definedName name="_xlnm.Print_Area" localSheetId="2">공종별내역서!$A$1:$M$75</definedName>
    <definedName name="_xlnm.Print_Area" localSheetId="1">공종별집계표!$A$1:$M$27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2" l="1"/>
  <c r="K7" i="12" l="1"/>
  <c r="H26" i="11" l="1"/>
  <c r="J65" i="11"/>
  <c r="K64" i="11"/>
  <c r="K63" i="11"/>
  <c r="H62" i="11"/>
  <c r="K62" i="11"/>
  <c r="K61" i="11"/>
  <c r="H60" i="11"/>
  <c r="F60" i="11"/>
  <c r="J59" i="11"/>
  <c r="K58" i="11"/>
  <c r="J57" i="11"/>
  <c r="H56" i="11"/>
  <c r="K56" i="11"/>
  <c r="K55" i="11"/>
  <c r="H54" i="11"/>
  <c r="F54" i="11"/>
  <c r="J53" i="11"/>
  <c r="H53" i="11"/>
  <c r="F53" i="11"/>
  <c r="H29" i="11"/>
  <c r="F29" i="11"/>
  <c r="K28" i="11"/>
  <c r="H27" i="11"/>
  <c r="F27" i="11"/>
  <c r="H25" i="11"/>
  <c r="F25" i="11"/>
  <c r="J24" i="11"/>
  <c r="F23" i="11"/>
  <c r="J22" i="11"/>
  <c r="K21" i="11"/>
  <c r="J20" i="11"/>
  <c r="H19" i="11"/>
  <c r="F19" i="11"/>
  <c r="J18" i="11"/>
  <c r="F17" i="11"/>
  <c r="K16" i="11"/>
  <c r="K15" i="11"/>
  <c r="J14" i="11"/>
  <c r="H13" i="11"/>
  <c r="F13" i="11"/>
  <c r="J12" i="11"/>
  <c r="F11" i="11"/>
  <c r="J10" i="11"/>
  <c r="K9" i="11"/>
  <c r="J8" i="11"/>
  <c r="H7" i="11"/>
  <c r="J6" i="11"/>
  <c r="H5" i="11"/>
  <c r="F5" i="11"/>
  <c r="H66" i="11"/>
  <c r="J66" i="11"/>
  <c r="H64" i="11"/>
  <c r="J64" i="11"/>
  <c r="F63" i="11"/>
  <c r="H63" i="11"/>
  <c r="F62" i="11"/>
  <c r="J62" i="11"/>
  <c r="F61" i="11"/>
  <c r="H61" i="11"/>
  <c r="J61" i="11"/>
  <c r="J60" i="11"/>
  <c r="K60" i="11"/>
  <c r="F59" i="11"/>
  <c r="H59" i="11"/>
  <c r="H58" i="11"/>
  <c r="J58" i="11"/>
  <c r="F57" i="11"/>
  <c r="H57" i="11"/>
  <c r="F56" i="11"/>
  <c r="J56" i="11"/>
  <c r="F55" i="11"/>
  <c r="H55" i="11"/>
  <c r="J55" i="11"/>
  <c r="J54" i="11"/>
  <c r="H30" i="11"/>
  <c r="J30" i="11"/>
  <c r="J29" i="11"/>
  <c r="K29" i="11"/>
  <c r="J28" i="11"/>
  <c r="J27" i="11"/>
  <c r="K27" i="11"/>
  <c r="K26" i="11"/>
  <c r="J25" i="11"/>
  <c r="F24" i="11"/>
  <c r="H24" i="11"/>
  <c r="H23" i="11"/>
  <c r="J23" i="11"/>
  <c r="K23" i="11"/>
  <c r="F22" i="11"/>
  <c r="H22" i="11"/>
  <c r="F21" i="11"/>
  <c r="H21" i="11"/>
  <c r="J21" i="11"/>
  <c r="F20" i="11"/>
  <c r="H20" i="11"/>
  <c r="K20" i="11"/>
  <c r="J19" i="11"/>
  <c r="F18" i="11"/>
  <c r="H18" i="11"/>
  <c r="H17" i="11"/>
  <c r="J17" i="11"/>
  <c r="K17" i="11"/>
  <c r="F16" i="11"/>
  <c r="H16" i="11"/>
  <c r="F15" i="11"/>
  <c r="H15" i="11"/>
  <c r="J15" i="11"/>
  <c r="F14" i="11"/>
  <c r="H14" i="11"/>
  <c r="K14" i="11"/>
  <c r="J13" i="11"/>
  <c r="F12" i="11"/>
  <c r="H12" i="11"/>
  <c r="H11" i="11"/>
  <c r="J11" i="11"/>
  <c r="K11" i="11"/>
  <c r="F10" i="11"/>
  <c r="H10" i="11"/>
  <c r="F9" i="11"/>
  <c r="H9" i="11"/>
  <c r="J9" i="11"/>
  <c r="F8" i="11"/>
  <c r="H8" i="11"/>
  <c r="K8" i="11"/>
  <c r="J7" i="11"/>
  <c r="F6" i="11"/>
  <c r="H6" i="11"/>
  <c r="K6" i="11"/>
  <c r="J5" i="11"/>
  <c r="K57" i="11" l="1"/>
  <c r="K10" i="11"/>
  <c r="K19" i="11"/>
  <c r="K22" i="11"/>
  <c r="F58" i="11"/>
  <c r="L58" i="11" s="1"/>
  <c r="J63" i="11"/>
  <c r="L63" i="11" s="1"/>
  <c r="J16" i="11"/>
  <c r="K59" i="11"/>
  <c r="K65" i="11"/>
  <c r="F28" i="11"/>
  <c r="K5" i="11"/>
  <c r="K12" i="11"/>
  <c r="K18" i="11"/>
  <c r="K24" i="11"/>
  <c r="K53" i="11"/>
  <c r="K13" i="11"/>
  <c r="K25" i="11"/>
  <c r="F64" i="11"/>
  <c r="F65" i="11"/>
  <c r="H65" i="11"/>
  <c r="F66" i="11" s="1"/>
  <c r="L66" i="11" s="1"/>
  <c r="H28" i="11"/>
  <c r="J26" i="11"/>
  <c r="J51" i="11" s="1"/>
  <c r="J6" i="12" s="1"/>
  <c r="F26" i="11"/>
  <c r="L64" i="11"/>
  <c r="L62" i="11"/>
  <c r="L61" i="11"/>
  <c r="L60" i="11"/>
  <c r="L59" i="11"/>
  <c r="L57" i="11"/>
  <c r="L56" i="11"/>
  <c r="L55" i="11"/>
  <c r="J75" i="11"/>
  <c r="J7" i="12" s="1"/>
  <c r="L54" i="11"/>
  <c r="K54" i="11"/>
  <c r="L53" i="11"/>
  <c r="L29" i="11"/>
  <c r="L27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K7" i="11"/>
  <c r="F7" i="11"/>
  <c r="L7" i="11" s="1"/>
  <c r="L6" i="11"/>
  <c r="L5" i="11"/>
  <c r="I5" i="12" l="1"/>
  <c r="F51" i="11"/>
  <c r="H75" i="11"/>
  <c r="H7" i="12" s="1"/>
  <c r="F75" i="11"/>
  <c r="F7" i="12" s="1"/>
  <c r="L65" i="11"/>
  <c r="L75" i="11" s="1"/>
  <c r="K66" i="11"/>
  <c r="F30" i="11"/>
  <c r="L30" i="11" s="1"/>
  <c r="K30" i="11"/>
  <c r="L28" i="11"/>
  <c r="H51" i="11"/>
  <c r="H6" i="12" s="1"/>
  <c r="G5" i="12" s="1"/>
  <c r="L26" i="11"/>
  <c r="J5" i="12" l="1"/>
  <c r="J27" i="12" s="1"/>
  <c r="L7" i="12"/>
  <c r="H5" i="12"/>
  <c r="H27" i="12" s="1"/>
  <c r="F6" i="12"/>
  <c r="L51" i="11"/>
  <c r="L6" i="12" l="1"/>
  <c r="E5" i="12"/>
  <c r="K5" i="12" s="1"/>
  <c r="E17" i="3"/>
  <c r="F5" i="12" l="1"/>
  <c r="L5" i="12" s="1"/>
  <c r="L27" i="12" s="1"/>
  <c r="E15" i="3"/>
  <c r="E14" i="3"/>
  <c r="E16" i="3" s="1"/>
  <c r="E10" i="3"/>
  <c r="E12" i="3" s="1"/>
  <c r="E7" i="3" l="1"/>
  <c r="E18" i="3" s="1"/>
  <c r="F27" i="12"/>
  <c r="E13" i="3"/>
  <c r="E19" i="3" l="1"/>
  <c r="E20" i="3"/>
  <c r="E21" i="3" l="1"/>
  <c r="E22" i="3" s="1"/>
  <c r="E24" i="3" l="1"/>
  <c r="E25" i="3" s="1"/>
  <c r="E26" i="3" s="1"/>
  <c r="E27" i="3" s="1"/>
  <c r="E23" i="3"/>
</calcChain>
</file>

<file path=xl/sharedStrings.xml><?xml version="1.0" encoding="utf-8"?>
<sst xmlns="http://schemas.openxmlformats.org/spreadsheetml/2006/main" count="783" uniqueCount="287">
  <si>
    <t>공 종 별 집 계 표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</si>
  <si>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</si>
  <si>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</si>
  <si>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</si>
  <si>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</si>
  <si>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</si>
  <si>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</si>
  <si>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</si>
  <si>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</si>
  <si>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</si>
  <si>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</si>
  <si>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</si>
  <si>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</si>
  <si>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</si>
  <si>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</si>
  <si>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</si>
  <si>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</si>
  <si>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</si>
  <si>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</si>
  <si>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</si>
  <si>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</si>
  <si>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</si>
  <si>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</si>
  <si>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</si>
  <si>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</si>
  <si>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</si>
  <si>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</si>
  <si>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</si>
  <si>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</si>
  <si>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</si>
  <si>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</si>
  <si>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</si>
  <si>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</si>
  <si>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</si>
  <si>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</si>
  <si>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</si>
  <si>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</si>
  <si>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</si>
  <si>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</si>
  <si>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</si>
  <si>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</si>
  <si>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</si>
  <si>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</si>
  <si>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</si>
  <si>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</si>
  <si>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</si>
  <si>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</si>
  <si>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</si>
  <si>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</si>
  <si>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</si>
  <si>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옥구농업협동조합 건조, 저장시설 증축 전기공사</t>
  </si>
  <si>
    <t/>
  </si>
  <si>
    <t>01</t>
  </si>
  <si>
    <t>0101  전력간선설비공사</t>
  </si>
  <si>
    <t>0101</t>
  </si>
  <si>
    <t>파상형경질폴리에틸렌전선관</t>
  </si>
  <si>
    <t>파상형경질폴리에틸렌전선관, ELP, 50mm</t>
  </si>
  <si>
    <t>m</t>
  </si>
  <si>
    <t>5D32450EEA74E3B6D35657F4403C63325DED6D</t>
  </si>
  <si>
    <t>F</t>
  </si>
  <si>
    <t>T</t>
  </si>
  <si>
    <t>01015D32450EEA74E3B6D35657F4403C63325DED6D</t>
  </si>
  <si>
    <t>파상형경질폴리에틸렌전선관, ELP, 125mm</t>
  </si>
  <si>
    <t>5D32450EEA74E3B6D35657F4403C63325DED69</t>
  </si>
  <si>
    <t>01015D32450EEA74E3B6D35657F4403C63325DED69</t>
  </si>
  <si>
    <t>전선관부속품비</t>
  </si>
  <si>
    <t>전선관의 15%</t>
  </si>
  <si>
    <t>식</t>
  </si>
  <si>
    <t>5BAD0579A07854D5E3475D94609A4CB5057F7F</t>
  </si>
  <si>
    <t>01015BAD0579A07854D5E3475D94609A4CB5057F7F</t>
  </si>
  <si>
    <t>접지용비닐절연전선</t>
  </si>
  <si>
    <t>접지용비닐절연전선, F-GV, 10㎟</t>
  </si>
  <si>
    <t>5D20053B397F9E9383A45ADD7052994A40292C</t>
  </si>
  <si>
    <t>01015D20053B397F9E9383A45ADD7052994A40292C</t>
  </si>
  <si>
    <t>접지용비닐절연전선, F-GV, 120㎟</t>
  </si>
  <si>
    <t>5D20053B397F9E9383A45ADD7052994A41C775</t>
  </si>
  <si>
    <t>01015D20053B397F9E9383A45ADD7052994A41C775</t>
  </si>
  <si>
    <t>600V폴리에틸렌케이블</t>
  </si>
  <si>
    <t>600V폴리에틸렌케이블, 0.6/1kv, F-CV, 1C*240㎟</t>
  </si>
  <si>
    <t>5D20053B397F9EAC33A55158B072AC1108336E</t>
  </si>
  <si>
    <t>01015D20053B397F9EAC33A55158B072AC1108336E</t>
  </si>
  <si>
    <t>600V폴리에틸렌케이블, 0.6/1kv, F-CV, 4C*10㎟</t>
  </si>
  <si>
    <t>5D20053B397F9EAC33A55158B072AC1109C580</t>
  </si>
  <si>
    <t>01015D20053B397F9EAC33A55158B072AC1109C580</t>
  </si>
  <si>
    <t>잡재료비</t>
  </si>
  <si>
    <t>배관배선의 2%</t>
  </si>
  <si>
    <t>5BAD0579A07854D5E3475D94609A4CB5057F71</t>
  </si>
  <si>
    <t>01015BAD0579A07854D5E3475D94609A4CB5057F71</t>
  </si>
  <si>
    <t>러그단자</t>
  </si>
  <si>
    <t>러그단자, 동관단자, 1홀, 10㎟</t>
  </si>
  <si>
    <t>개</t>
  </si>
  <si>
    <t>5D32450EEB757DF393355A78F0EA6CC9D3C705</t>
  </si>
  <si>
    <t>01015D32450EEB757DF393355A78F0EA6CC9D3C705</t>
  </si>
  <si>
    <t>러그단자, 동관단자, 2홀, 120㎟</t>
  </si>
  <si>
    <t>5D32450EEB757DF393355A78F0EA6CC9D3C3AE</t>
  </si>
  <si>
    <t>01015D32450EEB757DF393355A78F0EA6CC9D3C3AE</t>
  </si>
  <si>
    <t>러그단자, 동관단자, 2홀, 240㎟</t>
  </si>
  <si>
    <t>5D32450EEB757DF393355A78F0EA6CC9D3C0D5</t>
  </si>
  <si>
    <t>01015D32450EEB757DF393355A78F0EA6CC9D3C0D5</t>
  </si>
  <si>
    <t>분전반제작</t>
  </si>
  <si>
    <t>PNL L-5</t>
  </si>
  <si>
    <t>호표 1</t>
  </si>
  <si>
    <t>5A5E25CF517CB63A23F15B5CC03AE4</t>
  </si>
  <si>
    <t>01015A5E25CF517CB63A23F15B5CC03AE4</t>
  </si>
  <si>
    <t>배선용차단기</t>
  </si>
  <si>
    <t>배선용차단기, 4P 600V 250AF</t>
  </si>
  <si>
    <t>5D32450EEB757DD0C3C4572660AD9E3D15A85F</t>
  </si>
  <si>
    <t>01015D32450EEB757DD0C3C4572660AD9E3D15A85F</t>
  </si>
  <si>
    <t>전력맨홀</t>
  </si>
  <si>
    <t>1,000*1,000*1,200</t>
  </si>
  <si>
    <t>개소</t>
  </si>
  <si>
    <t>호표 2</t>
  </si>
  <si>
    <t>5A5E25CF5D7FCA9283385B79306B96</t>
  </si>
  <si>
    <t>01015A5E25CF5D7FCA9283385B79306B96</t>
  </si>
  <si>
    <t>터파기(기계 9:1)</t>
  </si>
  <si>
    <t>보통토사. 백호 90%+인력 10%</t>
  </si>
  <si>
    <t>㎥</t>
  </si>
  <si>
    <t>호표 3</t>
  </si>
  <si>
    <t>5A14E55C0D7F8D720358567E70B838</t>
  </si>
  <si>
    <t>01015A14E55C0D7F8D720358567E70B838</t>
  </si>
  <si>
    <t>되메우고 다지기(백호우+램머)</t>
  </si>
  <si>
    <t>토사,T=30cm</t>
  </si>
  <si>
    <t>호표 4</t>
  </si>
  <si>
    <t>5A14E55A5E77560253DE5B1880AA64</t>
  </si>
  <si>
    <t>01015A14E55A5E77560253DE5B1880AA64</t>
  </si>
  <si>
    <t>커팅</t>
  </si>
  <si>
    <t>무근CON't,아스콘</t>
  </si>
  <si>
    <t>호표 5</t>
  </si>
  <si>
    <t>5A5E25CF5D7FCA9283385BFE90C190</t>
  </si>
  <si>
    <t>01015A5E25CF5D7FCA9283385BFE90C190</t>
  </si>
  <si>
    <t>도로포장 철거(무근CON't,아스콘)</t>
  </si>
  <si>
    <t>백호0.4M3+대형브레이커</t>
  </si>
  <si>
    <t>호표 6</t>
  </si>
  <si>
    <t>5A5E25CF5D7FCA9283385BFE90C194</t>
  </si>
  <si>
    <t>01015A5E25CF5D7FCA9283385BFE90C194</t>
  </si>
  <si>
    <t>소규모 포장복구</t>
  </si>
  <si>
    <t>무근CON't</t>
  </si>
  <si>
    <t>㎡</t>
  </si>
  <si>
    <t>호표 7</t>
  </si>
  <si>
    <t>5A5E25CF517CB61F53375D67000584</t>
  </si>
  <si>
    <t>01015A5E25CF517CB61F53375D67000584</t>
  </si>
  <si>
    <t>지중선용 가선철물</t>
  </si>
  <si>
    <t>케이블표지시트, 0.23x400</t>
  </si>
  <si>
    <t>5D32450EEB75406123C1508B306C3691C758B4</t>
  </si>
  <si>
    <t>01015D32450EEB75406123C1508B306C3691C758B4</t>
  </si>
  <si>
    <t>차단기철거</t>
  </si>
  <si>
    <t>MCCB(ELB) 4P 250AF</t>
  </si>
  <si>
    <t>EA</t>
  </si>
  <si>
    <t>호표 8</t>
  </si>
  <si>
    <t>5A5E25CF517CB61F53365CF1C01EB0</t>
  </si>
  <si>
    <t>01015A5E25CF517CB61F53365CF1C01EB0</t>
  </si>
  <si>
    <t>보통인부</t>
  </si>
  <si>
    <t>일반공사 직종</t>
  </si>
  <si>
    <t>인</t>
  </si>
  <si>
    <t>5ACC65931A78E1F6D38F542500CE8708B55ABE</t>
  </si>
  <si>
    <t>01015ACC65931A78E1F6D38F542500CE8708B55ABE</t>
  </si>
  <si>
    <t>내선전공</t>
  </si>
  <si>
    <t>5ACC65931A78E1F6D38F542500CE8708B55D75</t>
  </si>
  <si>
    <t>01015ACC65931A78E1F6D38F542500CE8708B55D75</t>
  </si>
  <si>
    <t>저압케이블전공</t>
  </si>
  <si>
    <t>5ACC65931A78E1F6D38F542500CE8708B55D78</t>
  </si>
  <si>
    <t>01015ACC65931A78E1F6D38F542500CE8708B55D78</t>
  </si>
  <si>
    <t>배전전공</t>
  </si>
  <si>
    <t>5ACC65931A78E1F6D38F542500CE8708B55267</t>
  </si>
  <si>
    <t>01015ACC65931A78E1F6D38F542500CE8708B55267</t>
  </si>
  <si>
    <t>공구손료</t>
  </si>
  <si>
    <t>인력품의 3%</t>
  </si>
  <si>
    <t>5B0C15782978EFF423F0537AA0A7001</t>
  </si>
  <si>
    <t>01015B0C15782978EFF423F0537AA0A4002</t>
  </si>
  <si>
    <t>[ 합           계 ]</t>
  </si>
  <si>
    <t>TOTAL</t>
  </si>
  <si>
    <t>0102  전열 및 전등설비공사</t>
  </si>
  <si>
    <t>0102</t>
  </si>
  <si>
    <t>강제전선관</t>
  </si>
  <si>
    <t>강제전선관, 후강전선관, 아연도, 16mm</t>
  </si>
  <si>
    <t>5D32450EEA74E3B6D35657F4403C633369414A</t>
  </si>
  <si>
    <t>01025D32450EEA74E3B6D35657F4403C633369414A</t>
  </si>
  <si>
    <t>강제전선관, 후강전선관, 아연도, 22mm</t>
  </si>
  <si>
    <t>5D32450EEA74E3B6D35657F4403C633369414B</t>
  </si>
  <si>
    <t>01025D32450EEA74E3B6D35657F4403C633369414B</t>
  </si>
  <si>
    <t>5BAD0579A07854D5E3475D94609A4CB5057F7E</t>
  </si>
  <si>
    <t>01025BAD0579A07854D5E3475D94609A4CB5057F7E</t>
  </si>
  <si>
    <t>450/750V 저독성난연가교폴리올레핀절연전선</t>
  </si>
  <si>
    <t>HFIX, 1.78 ㎜</t>
  </si>
  <si>
    <t>5D20053B397F9E9383A45AC3002BA1B3143023</t>
  </si>
  <si>
    <t>01025D20053B397F9E9383A45AC3002BA1B3143023</t>
  </si>
  <si>
    <t>HFIX, 2.25 ㎜</t>
  </si>
  <si>
    <t>5D20053B397F9E9383A45AC3002BA1B31431C9</t>
  </si>
  <si>
    <t>01025D20053B397F9E9383A45AC3002BA1B31431C9</t>
  </si>
  <si>
    <t>5BAD0579A07854D5E3475D94609A4CB5057F70</t>
  </si>
  <si>
    <t>01025BAD0579A07854D5E3475D94609A4CB5057F70</t>
  </si>
  <si>
    <t>아웃렛박스</t>
  </si>
  <si>
    <t>아웃렛박스, 8각, 54mm</t>
  </si>
  <si>
    <t>5D32450EEB757D88B3A75B43C08DB47F73E91F</t>
  </si>
  <si>
    <t>01025D32450EEB757D88B3A75B43C08DB47F73E91F</t>
  </si>
  <si>
    <t>노출박스</t>
  </si>
  <si>
    <t>노출박스, 후강전선관, 16mm, 1방출</t>
  </si>
  <si>
    <t>5D32450EEB757D88B3AC5371E0FF70605A8ADB</t>
  </si>
  <si>
    <t>01025D32450EEB757D88B3AC5371E0FF70605A8ADB</t>
  </si>
  <si>
    <t>아웃렛박스, 커버, 8각, 평형</t>
  </si>
  <si>
    <t>5D32450EEB757D88B3A75B7F101B6071E919F0</t>
  </si>
  <si>
    <t>01025D32450EEB757D88B3A75B7F101B6071E919F0</t>
  </si>
  <si>
    <t>콘센트</t>
  </si>
  <si>
    <t>콘센트, 2구, 15A, 250V, 방우형</t>
  </si>
  <si>
    <t>5D32450EEB757DF3A3D857036062A278DD11EC</t>
  </si>
  <si>
    <t>01025D32450EEB757DF3A3D857036062A278DD11EC</t>
  </si>
  <si>
    <t>조명기구(L1-Type)</t>
  </si>
  <si>
    <t>LED 파이프펜던트 40W, 1200*300mm</t>
  </si>
  <si>
    <t>5D32450EE87837B7931B560E107070C4272C83</t>
  </si>
  <si>
    <t>01025D32450EE87837B7931B560E107070C4272C83</t>
  </si>
  <si>
    <t>와이드스위치</t>
  </si>
  <si>
    <t>3로, 15A 250V,  1구</t>
  </si>
  <si>
    <t>5D32450EEB75F18F83285E4DE0DC6EDDC2EA39</t>
  </si>
  <si>
    <t>01025D32450EEB75F18F83285E4DE0DC6EDDC2EA39</t>
  </si>
  <si>
    <t>01025ACC65931A78E1F6D38F542500CE8708B55D75</t>
  </si>
  <si>
    <t>01025B0C15782978EFF423F0537AA0A4002</t>
  </si>
  <si>
    <t>비      고</t>
  </si>
  <si>
    <t>공 사 원 가 계 산 서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</si>
  <si>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</si>
  <si>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</si>
  <si>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</si>
  <si>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</si>
  <si>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</si>
  <si>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</si>
  <si>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</si>
  <si>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</si>
  <si>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</si>
  <si>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</si>
  <si>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</si>
  <si>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</si>
  <si>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</si>
  <si>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</si>
  <si>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</si>
  <si>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</si>
  <si>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</si>
  <si>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</si>
  <si>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</si>
  <si>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12.2%</t>
  </si>
  <si>
    <t>BS</t>
  </si>
  <si>
    <t>C2</t>
  </si>
  <si>
    <t>경              비</t>
  </si>
  <si>
    <t>C4</t>
  </si>
  <si>
    <t>산  재  보  험  료</t>
  </si>
  <si>
    <t>노무비 * 3.7%</t>
  </si>
  <si>
    <t>C5</t>
  </si>
  <si>
    <t>고  용  보  험  료</t>
  </si>
  <si>
    <t>노무비 * 1.01%</t>
  </si>
  <si>
    <t>C6</t>
  </si>
  <si>
    <t>국민  건강  보험료</t>
  </si>
  <si>
    <t>직접노무비 * 3.545%</t>
  </si>
  <si>
    <t>C7</t>
  </si>
  <si>
    <t>국민  연금  보험료</t>
  </si>
  <si>
    <t>직접노무비 * 4.5%</t>
  </si>
  <si>
    <t>CB</t>
  </si>
  <si>
    <t>노인장기요양보험료</t>
  </si>
  <si>
    <t>건강보험료 * 12.81%</t>
  </si>
  <si>
    <t>C8</t>
  </si>
  <si>
    <t>퇴직  공제  부금비</t>
  </si>
  <si>
    <t>직접노무비 * 2.3%</t>
  </si>
  <si>
    <t>CA</t>
  </si>
  <si>
    <t>산업안전보건관리비</t>
  </si>
  <si>
    <t>(재료비+직노) * 2.93%</t>
  </si>
  <si>
    <t>CG</t>
  </si>
  <si>
    <t>기   타    경   비</t>
  </si>
  <si>
    <t>(재료비+노무비) * 5.8%</t>
  </si>
  <si>
    <t>CS</t>
  </si>
  <si>
    <t>S1</t>
  </si>
  <si>
    <t xml:space="preserve">        계</t>
  </si>
  <si>
    <t>D1</t>
  </si>
  <si>
    <t>일  반  관  리  비</t>
  </si>
  <si>
    <t>계 * 6.0%</t>
  </si>
  <si>
    <t>D2</t>
  </si>
  <si>
    <t>이              윤</t>
  </si>
  <si>
    <t>(노무비+경비+일반관리비) * 15%</t>
  </si>
  <si>
    <t>D9</t>
  </si>
  <si>
    <t>공   급    가   액</t>
  </si>
  <si>
    <t>천원이하 버림</t>
  </si>
  <si>
    <t>DB</t>
  </si>
  <si>
    <t>부  가  가  치  세</t>
  </si>
  <si>
    <t>공급가액 * 10%</t>
  </si>
  <si>
    <t>DH</t>
  </si>
  <si>
    <t>도      급      액</t>
  </si>
  <si>
    <t>S2</t>
  </si>
  <si>
    <t>총   공   사    비</t>
  </si>
  <si>
    <t>[ 2023년 고품질쌀유통활성화사업 건조, 저장시설 증축 전기공사 ]</t>
    <phoneticPr fontId="1" type="noConversion"/>
  </si>
  <si>
    <t>[ 2023년 고품질쌀유통활성화사업 전기공사 ]</t>
    <phoneticPr fontId="1" type="noConversion"/>
  </si>
  <si>
    <t>공사명 : 2023년 고품질쌀유통활성화사업(벼 건조저장시설) 전기공사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</si>
</sst>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"/>
    <numFmt numFmtId="177" formatCode="#,###;\-#,###;#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돋움체"/>
      <family val="3"/>
      <charset val="129"/>
    </font>
    <font>
      <b/>
      <u/>
      <sz val="16"/>
      <color theme="1"/>
      <name val="돋움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0" fontId="0" fillId="2" borderId="1" xfId="0" quotePrefix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vertical="center" wrapText="1"/>
    </xf>
    <xf numFmtId="0" fontId="0" fillId="2" borderId="1" xfId="0" quotePrefix="1" applyFill="1" applyBorder="1" applyAlignment="1">
      <alignment vertical="center" wrapText="1"/>
    </xf>
    <xf numFmtId="0" fontId="5" fillId="2" borderId="1" xfId="0" quotePrefix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77" fontId="5" fillId="2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quotePrefix="1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distributed"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topLeftCell="B1" workbookViewId="0">
      <selection activeCell="B2" sqref="B2:E2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19" t="s">
        <v>217</v>
      </c>
      <c r="C1" s="19"/>
      <c r="D1" s="19"/>
      <c r="E1" s="19"/>
      <c r="F1" s="19"/>
      <c r="G1" s="19"/>
    </row>
    <row r="2" spans="1:7" ht="21.95" customHeight="1" x14ac:dyDescent="0.3">
      <c r="B2" s="20" t="s">
        <v>286</v>
      </c>
      <c r="C2" s="20"/>
      <c r="D2" s="20"/>
      <c r="E2" s="20"/>
      <c r="F2" s="21"/>
      <c r="G2" s="21"/>
    </row>
    <row r="3" spans="1:7" ht="21.95" customHeight="1" x14ac:dyDescent="0.3">
      <c r="B3" s="22" t="s">
        <v>218</v>
      </c>
      <c r="C3" s="22"/>
      <c r="D3" s="22"/>
      <c r="E3" s="10" t="s">
        <v>219</v>
      </c>
      <c r="F3" s="10" t="s">
        <v>220</v>
      </c>
      <c r="G3" s="10" t="s">
        <v>216</v>
      </c>
    </row>
    <row r="4" spans="1:7" ht="21.95" customHeight="1" x14ac:dyDescent="0.3">
      <c r="A4" s="1" t="s">
        <v>225</v>
      </c>
      <c r="B4" s="23" t="s">
        <v>221</v>
      </c>
      <c r="C4" s="23" t="s">
        <v>222</v>
      </c>
      <c r="D4" s="11" t="s">
        <v>226</v>
      </c>
      <c r="E4" s="12"/>
      <c r="F4" s="9" t="s">
        <v>51</v>
      </c>
      <c r="G4" s="9" t="s">
        <v>51</v>
      </c>
    </row>
    <row r="5" spans="1:7" ht="21.95" customHeight="1" x14ac:dyDescent="0.3">
      <c r="A5" s="1" t="s">
        <v>227</v>
      </c>
      <c r="B5" s="23"/>
      <c r="C5" s="23"/>
      <c r="D5" s="11" t="s">
        <v>228</v>
      </c>
      <c r="E5" s="12"/>
      <c r="F5" s="9" t="s">
        <v>51</v>
      </c>
      <c r="G5" s="9" t="s">
        <v>51</v>
      </c>
    </row>
    <row r="6" spans="1:7" ht="21.95" customHeight="1" x14ac:dyDescent="0.3">
      <c r="A6" s="1" t="s">
        <v>229</v>
      </c>
      <c r="B6" s="23"/>
      <c r="C6" s="23"/>
      <c r="D6" s="11" t="s">
        <v>230</v>
      </c>
      <c r="E6" s="12">
        <v>0</v>
      </c>
      <c r="F6" s="9" t="s">
        <v>51</v>
      </c>
      <c r="G6" s="9" t="s">
        <v>51</v>
      </c>
    </row>
    <row r="7" spans="1:7" ht="21.95" customHeight="1" x14ac:dyDescent="0.3">
      <c r="A7" s="1" t="s">
        <v>231</v>
      </c>
      <c r="B7" s="23"/>
      <c r="C7" s="23"/>
      <c r="D7" s="11" t="s">
        <v>232</v>
      </c>
      <c r="E7" s="12">
        <f>TRUNC(E4+E5-E6, 0)</f>
        <v>0</v>
      </c>
      <c r="F7" s="9" t="s">
        <v>51</v>
      </c>
      <c r="G7" s="9" t="s">
        <v>51</v>
      </c>
    </row>
    <row r="8" spans="1:7" ht="21.95" customHeight="1" x14ac:dyDescent="0.3">
      <c r="A8" s="1" t="s">
        <v>233</v>
      </c>
      <c r="B8" s="23"/>
      <c r="C8" s="23" t="s">
        <v>223</v>
      </c>
      <c r="D8" s="11" t="s">
        <v>234</v>
      </c>
      <c r="E8" s="12"/>
      <c r="F8" s="9" t="s">
        <v>51</v>
      </c>
      <c r="G8" s="9" t="s">
        <v>51</v>
      </c>
    </row>
    <row r="9" spans="1:7" ht="21.95" customHeight="1" x14ac:dyDescent="0.3">
      <c r="A9" s="1" t="s">
        <v>235</v>
      </c>
      <c r="B9" s="23"/>
      <c r="C9" s="23"/>
      <c r="D9" s="13" t="s">
        <v>236</v>
      </c>
      <c r="E9" s="14"/>
      <c r="F9" s="15" t="s">
        <v>237</v>
      </c>
      <c r="G9" s="15" t="s">
        <v>51</v>
      </c>
    </row>
    <row r="10" spans="1:7" ht="21.95" customHeight="1" x14ac:dyDescent="0.3">
      <c r="A10" s="1" t="s">
        <v>238</v>
      </c>
      <c r="B10" s="23"/>
      <c r="C10" s="23"/>
      <c r="D10" s="11" t="s">
        <v>232</v>
      </c>
      <c r="E10" s="12">
        <f>TRUNC(E8+E9, 0)</f>
        <v>0</v>
      </c>
      <c r="F10" s="9" t="s">
        <v>51</v>
      </c>
      <c r="G10" s="9" t="s">
        <v>51</v>
      </c>
    </row>
    <row r="11" spans="1:7" ht="21.95" customHeight="1" x14ac:dyDescent="0.3">
      <c r="A11" s="1" t="s">
        <v>239</v>
      </c>
      <c r="B11" s="23"/>
      <c r="C11" s="23" t="s">
        <v>224</v>
      </c>
      <c r="D11" s="11" t="s">
        <v>240</v>
      </c>
      <c r="E11" s="12"/>
      <c r="F11" s="9" t="s">
        <v>51</v>
      </c>
      <c r="G11" s="9" t="s">
        <v>51</v>
      </c>
    </row>
    <row r="12" spans="1:7" ht="21.95" customHeight="1" x14ac:dyDescent="0.3">
      <c r="A12" s="1" t="s">
        <v>241</v>
      </c>
      <c r="B12" s="23"/>
      <c r="C12" s="23"/>
      <c r="D12" s="11" t="s">
        <v>242</v>
      </c>
      <c r="E12" s="12">
        <f>TRUNC(E10*0.037, 0)</f>
        <v>0</v>
      </c>
      <c r="F12" s="9" t="s">
        <v>243</v>
      </c>
      <c r="G12" s="9" t="s">
        <v>51</v>
      </c>
    </row>
    <row r="13" spans="1:7" ht="21.95" customHeight="1" x14ac:dyDescent="0.3">
      <c r="A13" s="1" t="s">
        <v>244</v>
      </c>
      <c r="B13" s="23"/>
      <c r="C13" s="23"/>
      <c r="D13" s="11" t="s">
        <v>245</v>
      </c>
      <c r="E13" s="12">
        <f>TRUNC(E10*0.0101, 0)</f>
        <v>0</v>
      </c>
      <c r="F13" s="9" t="s">
        <v>246</v>
      </c>
      <c r="G13" s="9" t="s">
        <v>51</v>
      </c>
    </row>
    <row r="14" spans="1:7" ht="21.95" customHeight="1" x14ac:dyDescent="0.3">
      <c r="A14" s="1" t="s">
        <v>247</v>
      </c>
      <c r="B14" s="23"/>
      <c r="C14" s="23"/>
      <c r="D14" s="11" t="s">
        <v>248</v>
      </c>
      <c r="E14" s="12">
        <f>TRUNC(E8*0.03545, 0)</f>
        <v>0</v>
      </c>
      <c r="F14" s="9" t="s">
        <v>249</v>
      </c>
      <c r="G14" s="9" t="s">
        <v>51</v>
      </c>
    </row>
    <row r="15" spans="1:7" ht="21.95" customHeight="1" x14ac:dyDescent="0.3">
      <c r="A15" s="1" t="s">
        <v>250</v>
      </c>
      <c r="B15" s="23"/>
      <c r="C15" s="23"/>
      <c r="D15" s="11" t="s">
        <v>251</v>
      </c>
      <c r="E15" s="12">
        <f>TRUNC(E8*0.045, 0)</f>
        <v>0</v>
      </c>
      <c r="F15" s="9" t="s">
        <v>252</v>
      </c>
      <c r="G15" s="9" t="s">
        <v>51</v>
      </c>
    </row>
    <row r="16" spans="1:7" ht="21.95" customHeight="1" x14ac:dyDescent="0.3">
      <c r="A16" s="1" t="s">
        <v>253</v>
      </c>
      <c r="B16" s="23"/>
      <c r="C16" s="23"/>
      <c r="D16" s="11" t="s">
        <v>254</v>
      </c>
      <c r="E16" s="12">
        <f>TRUNC(E14*0.1281, 0)</f>
        <v>0</v>
      </c>
      <c r="F16" s="9" t="s">
        <v>255</v>
      </c>
      <c r="G16" s="9" t="s">
        <v>51</v>
      </c>
    </row>
    <row r="17" spans="1:7" ht="21.95" customHeight="1" x14ac:dyDescent="0.3">
      <c r="A17" s="1" t="s">
        <v>256</v>
      </c>
      <c r="B17" s="23"/>
      <c r="C17" s="23"/>
      <c r="D17" s="11" t="s">
        <v>257</v>
      </c>
      <c r="E17" s="12">
        <f>TRUNC(E8*0.023, 0)</f>
        <v>0</v>
      </c>
      <c r="F17" s="9" t="s">
        <v>258</v>
      </c>
      <c r="G17" s="9" t="s">
        <v>51</v>
      </c>
    </row>
    <row r="18" spans="1:7" ht="21.95" customHeight="1" x14ac:dyDescent="0.3">
      <c r="A18" s="1" t="s">
        <v>259</v>
      </c>
      <c r="B18" s="23"/>
      <c r="C18" s="23"/>
      <c r="D18" s="11" t="s">
        <v>260</v>
      </c>
      <c r="E18" s="12">
        <f>TRUNC((E7+E8)*0.0293, 0)</f>
        <v>0</v>
      </c>
      <c r="F18" s="9" t="s">
        <v>261</v>
      </c>
      <c r="G18" s="9" t="s">
        <v>51</v>
      </c>
    </row>
    <row r="19" spans="1:7" ht="21.95" customHeight="1" x14ac:dyDescent="0.3">
      <c r="A19" s="1" t="s">
        <v>262</v>
      </c>
      <c r="B19" s="23"/>
      <c r="C19" s="23"/>
      <c r="D19" s="13" t="s">
        <v>263</v>
      </c>
      <c r="E19" s="14">
        <f>TRUNC((E7+E10)*0.058, 0)</f>
        <v>0</v>
      </c>
      <c r="F19" s="15" t="s">
        <v>264</v>
      </c>
      <c r="G19" s="15" t="s">
        <v>51</v>
      </c>
    </row>
    <row r="20" spans="1:7" ht="21.95" customHeight="1" x14ac:dyDescent="0.3">
      <c r="A20" s="1" t="s">
        <v>265</v>
      </c>
      <c r="B20" s="23"/>
      <c r="C20" s="23"/>
      <c r="D20" s="11" t="s">
        <v>232</v>
      </c>
      <c r="E20" s="12">
        <f>TRUNC(E11+E12+E13+E14+E15+E17+E18+E16+E19, 0)</f>
        <v>0</v>
      </c>
      <c r="F20" s="9" t="s">
        <v>51</v>
      </c>
      <c r="G20" s="9" t="s">
        <v>51</v>
      </c>
    </row>
    <row r="21" spans="1:7" ht="21.95" customHeight="1" x14ac:dyDescent="0.3">
      <c r="A21" s="1" t="s">
        <v>266</v>
      </c>
      <c r="B21" s="24" t="s">
        <v>267</v>
      </c>
      <c r="C21" s="24"/>
      <c r="D21" s="25"/>
      <c r="E21" s="12">
        <f>TRUNC(E7+E10+E20, 0)</f>
        <v>0</v>
      </c>
      <c r="F21" s="9" t="s">
        <v>51</v>
      </c>
      <c r="G21" s="9" t="s">
        <v>51</v>
      </c>
    </row>
    <row r="22" spans="1:7" ht="21.95" customHeight="1" x14ac:dyDescent="0.3">
      <c r="A22" s="1" t="s">
        <v>268</v>
      </c>
      <c r="B22" s="24" t="s">
        <v>269</v>
      </c>
      <c r="C22" s="24"/>
      <c r="D22" s="25"/>
      <c r="E22" s="12">
        <f>TRUNC(E21*0.06, 0)</f>
        <v>0</v>
      </c>
      <c r="F22" s="9" t="s">
        <v>270</v>
      </c>
      <c r="G22" s="9" t="s">
        <v>51</v>
      </c>
    </row>
    <row r="23" spans="1:7" ht="21.95" customHeight="1" x14ac:dyDescent="0.3">
      <c r="A23" s="1" t="s">
        <v>271</v>
      </c>
      <c r="B23" s="24" t="s">
        <v>272</v>
      </c>
      <c r="C23" s="24"/>
      <c r="D23" s="25"/>
      <c r="E23" s="12">
        <f>TRUNC((E10+E20+E22))</f>
        <v>0</v>
      </c>
      <c r="F23" s="9" t="s">
        <v>273</v>
      </c>
      <c r="G23" s="9" t="s">
        <v>51</v>
      </c>
    </row>
    <row r="24" spans="1:7" ht="21.95" customHeight="1" x14ac:dyDescent="0.3">
      <c r="A24" s="1" t="s">
        <v>274</v>
      </c>
      <c r="B24" s="24" t="s">
        <v>275</v>
      </c>
      <c r="C24" s="24"/>
      <c r="D24" s="25"/>
      <c r="E24" s="12">
        <f>TRUNC(INT((E21+E22+E23)/10000)*10000, 0)</f>
        <v>0</v>
      </c>
      <c r="F24" s="9" t="s">
        <v>276</v>
      </c>
      <c r="G24" s="9" t="s">
        <v>51</v>
      </c>
    </row>
    <row r="25" spans="1:7" ht="21.95" customHeight="1" x14ac:dyDescent="0.3">
      <c r="A25" s="1" t="s">
        <v>277</v>
      </c>
      <c r="B25" s="24" t="s">
        <v>278</v>
      </c>
      <c r="C25" s="24"/>
      <c r="D25" s="25"/>
      <c r="E25" s="12">
        <f>TRUNC(E24*0.1, 0)</f>
        <v>0</v>
      </c>
      <c r="F25" s="9" t="s">
        <v>279</v>
      </c>
      <c r="G25" s="9" t="s">
        <v>51</v>
      </c>
    </row>
    <row r="26" spans="1:7" ht="21.95" customHeight="1" x14ac:dyDescent="0.3">
      <c r="A26" s="1" t="s">
        <v>280</v>
      </c>
      <c r="B26" s="24" t="s">
        <v>281</v>
      </c>
      <c r="C26" s="24"/>
      <c r="D26" s="25"/>
      <c r="E26" s="12">
        <f>TRUNC(E24+E25, 0)</f>
        <v>0</v>
      </c>
      <c r="F26" s="9" t="s">
        <v>51</v>
      </c>
      <c r="G26" s="9" t="s">
        <v>51</v>
      </c>
    </row>
    <row r="27" spans="1:7" ht="21.95" customHeight="1" x14ac:dyDescent="0.3">
      <c r="A27" s="1" t="s">
        <v>282</v>
      </c>
      <c r="B27" s="24" t="s">
        <v>283</v>
      </c>
      <c r="C27" s="24"/>
      <c r="D27" s="25"/>
      <c r="E27" s="12">
        <f>TRUNC(E26+0, 0)</f>
        <v>0</v>
      </c>
      <c r="F27" s="9" t="s">
        <v>51</v>
      </c>
      <c r="G27" s="9" t="s">
        <v>51</v>
      </c>
    </row>
  </sheetData>
  <mergeCells count="15">
    <mergeCell ref="B27:D27"/>
    <mergeCell ref="B21:D21"/>
    <mergeCell ref="B22:D22"/>
    <mergeCell ref="B23:D23"/>
    <mergeCell ref="B24:D24"/>
    <mergeCell ref="B25:D25"/>
    <mergeCell ref="B26:D26"/>
    <mergeCell ref="B1:G1"/>
    <mergeCell ref="B2:E2"/>
    <mergeCell ref="F2:G2"/>
    <mergeCell ref="B3:D3"/>
    <mergeCell ref="B4:B20"/>
    <mergeCell ref="C4:C7"/>
    <mergeCell ref="C8:C10"/>
    <mergeCell ref="C11:C20"/>
  </mergeCells>
  <phoneticPr fontId="1" type="noConversion"/>
  <pageMargins left="0.78740157480314954" right="0" top="0.39370078740157477" bottom="0.39370078740157477" header="0" footer="0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>
      <selection activeCell="A2" sqref="A2:M2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20" ht="30" customHeight="1" x14ac:dyDescent="0.3">
      <c r="A2" s="27" t="s">
        <v>285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20" ht="30" customHeight="1" x14ac:dyDescent="0.3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8"/>
      <c r="G3" s="28" t="s">
        <v>8</v>
      </c>
      <c r="H3" s="28"/>
      <c r="I3" s="28" t="s">
        <v>9</v>
      </c>
      <c r="J3" s="28"/>
      <c r="K3" s="28" t="s">
        <v>10</v>
      </c>
      <c r="L3" s="28"/>
      <c r="M3" s="28" t="s">
        <v>11</v>
      </c>
      <c r="N3" s="27" t="s">
        <v>12</v>
      </c>
      <c r="O3" s="27" t="s">
        <v>13</v>
      </c>
      <c r="P3" s="27" t="s">
        <v>14</v>
      </c>
      <c r="Q3" s="27" t="s">
        <v>15</v>
      </c>
      <c r="R3" s="27" t="s">
        <v>16</v>
      </c>
      <c r="S3" s="27" t="s">
        <v>17</v>
      </c>
      <c r="T3" s="27" t="s">
        <v>18</v>
      </c>
    </row>
    <row r="4" spans="1:20" ht="30" customHeight="1" x14ac:dyDescent="0.3">
      <c r="A4" s="29"/>
      <c r="B4" s="29"/>
      <c r="C4" s="29"/>
      <c r="D4" s="29"/>
      <c r="E4" s="4" t="s">
        <v>6</v>
      </c>
      <c r="F4" s="4" t="s">
        <v>7</v>
      </c>
      <c r="G4" s="4" t="s">
        <v>6</v>
      </c>
      <c r="H4" s="4" t="s">
        <v>7</v>
      </c>
      <c r="I4" s="4" t="s">
        <v>6</v>
      </c>
      <c r="J4" s="4" t="s">
        <v>7</v>
      </c>
      <c r="K4" s="4" t="s">
        <v>6</v>
      </c>
      <c r="L4" s="4" t="s">
        <v>7</v>
      </c>
      <c r="M4" s="29"/>
      <c r="N4" s="27"/>
      <c r="O4" s="27"/>
      <c r="P4" s="27"/>
      <c r="Q4" s="27"/>
      <c r="R4" s="27"/>
      <c r="S4" s="27"/>
      <c r="T4" s="27"/>
    </row>
    <row r="5" spans="1:20" ht="30" customHeight="1" x14ac:dyDescent="0.3">
      <c r="A5" s="5" t="s">
        <v>50</v>
      </c>
      <c r="B5" s="5" t="s">
        <v>51</v>
      </c>
      <c r="C5" s="5" t="s">
        <v>51</v>
      </c>
      <c r="D5" s="6">
        <v>1</v>
      </c>
      <c r="E5" s="7">
        <f>F6+F7</f>
        <v>0</v>
      </c>
      <c r="F5" s="7">
        <f>E5*D5</f>
        <v>0</v>
      </c>
      <c r="G5" s="7">
        <f>H6+H7</f>
        <v>0</v>
      </c>
      <c r="H5" s="7">
        <f>G5*D5</f>
        <v>0</v>
      </c>
      <c r="I5" s="7">
        <f>J6+J7</f>
        <v>0</v>
      </c>
      <c r="J5" s="7">
        <f>I5*D5</f>
        <v>0</v>
      </c>
      <c r="K5" s="7">
        <f t="shared" ref="K5:L7" si="0">E5+G5+I5</f>
        <v>0</v>
      </c>
      <c r="L5" s="7">
        <f t="shared" si="0"/>
        <v>0</v>
      </c>
      <c r="M5" s="5" t="s">
        <v>51</v>
      </c>
      <c r="N5" s="1" t="s">
        <v>52</v>
      </c>
      <c r="O5" s="1" t="s">
        <v>51</v>
      </c>
      <c r="P5" s="1" t="s">
        <v>51</v>
      </c>
      <c r="Q5" s="1" t="s">
        <v>51</v>
      </c>
      <c r="R5">
        <v>1</v>
      </c>
      <c r="S5" s="1" t="s">
        <v>51</v>
      </c>
      <c r="T5" s="3"/>
    </row>
    <row r="6" spans="1:20" ht="30" customHeight="1" x14ac:dyDescent="0.3">
      <c r="A6" s="5" t="s">
        <v>53</v>
      </c>
      <c r="B6" s="5" t="s">
        <v>51</v>
      </c>
      <c r="C6" s="5" t="s">
        <v>51</v>
      </c>
      <c r="D6" s="6">
        <v>1</v>
      </c>
      <c r="E6" s="7"/>
      <c r="F6" s="7">
        <f>E6*D6</f>
        <v>0</v>
      </c>
      <c r="G6" s="7"/>
      <c r="H6" s="7">
        <f>G6*D6</f>
        <v>0</v>
      </c>
      <c r="I6" s="7"/>
      <c r="J6" s="7">
        <f>I6*D6</f>
        <v>0</v>
      </c>
      <c r="K6" s="7">
        <f t="shared" si="0"/>
        <v>0</v>
      </c>
      <c r="L6" s="7">
        <f t="shared" si="0"/>
        <v>0</v>
      </c>
      <c r="M6" s="5" t="s">
        <v>51</v>
      </c>
      <c r="N6" s="1" t="s">
        <v>54</v>
      </c>
      <c r="O6" s="1" t="s">
        <v>51</v>
      </c>
      <c r="P6" s="1" t="s">
        <v>52</v>
      </c>
      <c r="Q6" s="1" t="s">
        <v>51</v>
      </c>
      <c r="R6">
        <v>2</v>
      </c>
      <c r="S6" s="1" t="s">
        <v>51</v>
      </c>
      <c r="T6" s="3"/>
    </row>
    <row r="7" spans="1:20" ht="30" customHeight="1" x14ac:dyDescent="0.3">
      <c r="A7" s="5" t="s">
        <v>171</v>
      </c>
      <c r="B7" s="5" t="s">
        <v>51</v>
      </c>
      <c r="C7" s="5" t="s">
        <v>51</v>
      </c>
      <c r="D7" s="6">
        <v>1</v>
      </c>
      <c r="E7" s="7"/>
      <c r="F7" s="7">
        <f>E7*D7</f>
        <v>0</v>
      </c>
      <c r="G7" s="7"/>
      <c r="H7" s="7">
        <f>G7*D7</f>
        <v>0</v>
      </c>
      <c r="I7" s="7"/>
      <c r="J7" s="7">
        <f>I7*D7</f>
        <v>0</v>
      </c>
      <c r="K7" s="7">
        <f t="shared" si="0"/>
        <v>0</v>
      </c>
      <c r="L7" s="7">
        <f t="shared" si="0"/>
        <v>0</v>
      </c>
      <c r="M7" s="5" t="s">
        <v>51</v>
      </c>
      <c r="N7" s="1" t="s">
        <v>172</v>
      </c>
      <c r="O7" s="1" t="s">
        <v>51</v>
      </c>
      <c r="P7" s="1" t="s">
        <v>52</v>
      </c>
      <c r="Q7" s="1" t="s">
        <v>51</v>
      </c>
      <c r="R7">
        <v>2</v>
      </c>
      <c r="S7" s="1" t="s">
        <v>51</v>
      </c>
      <c r="T7" s="3"/>
    </row>
    <row r="8" spans="1:20" ht="30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T8" s="3"/>
    </row>
    <row r="9" spans="1:20" ht="30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T9" s="3"/>
    </row>
    <row r="10" spans="1:20" ht="30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T10" s="3"/>
    </row>
    <row r="11" spans="1:20" ht="30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T11" s="3"/>
    </row>
    <row r="12" spans="1:20" ht="30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T12" s="3"/>
    </row>
    <row r="13" spans="1:20" ht="30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T13" s="3"/>
    </row>
    <row r="14" spans="1:20" ht="30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T14" s="3"/>
    </row>
    <row r="15" spans="1:20" ht="30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T15" s="3"/>
    </row>
    <row r="16" spans="1:20" ht="30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T16" s="3"/>
    </row>
    <row r="17" spans="1:20" ht="30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T17" s="3"/>
    </row>
    <row r="18" spans="1:20" ht="30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T18" s="3"/>
    </row>
    <row r="19" spans="1:20" ht="30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T19" s="3"/>
    </row>
    <row r="20" spans="1:20" ht="30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T20" s="3"/>
    </row>
    <row r="21" spans="1:20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3"/>
    </row>
    <row r="22" spans="1:20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T22" s="3"/>
    </row>
    <row r="23" spans="1:20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T23" s="3"/>
    </row>
    <row r="24" spans="1:20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T24" s="3"/>
    </row>
    <row r="25" spans="1:20" ht="30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T25" s="3"/>
    </row>
    <row r="26" spans="1:20" ht="30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T26" s="3"/>
    </row>
    <row r="27" spans="1:20" ht="30" customHeight="1" x14ac:dyDescent="0.3">
      <c r="A27" s="5" t="s">
        <v>169</v>
      </c>
      <c r="B27" s="6"/>
      <c r="C27" s="6"/>
      <c r="D27" s="6"/>
      <c r="E27" s="6"/>
      <c r="F27" s="7">
        <f>F5</f>
        <v>0</v>
      </c>
      <c r="G27" s="6"/>
      <c r="H27" s="7">
        <f>H5</f>
        <v>0</v>
      </c>
      <c r="I27" s="6"/>
      <c r="J27" s="7">
        <f>J5</f>
        <v>0</v>
      </c>
      <c r="K27" s="6"/>
      <c r="L27" s="7">
        <f>L5</f>
        <v>0</v>
      </c>
      <c r="M27" s="6"/>
      <c r="T27" s="3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  <ignoredErrors>
    <ignoredError sqref="H5 F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75"/>
  <sheetViews>
    <sheetView workbookViewId="0">
      <selection sqref="A1:M1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27" t="s">
        <v>284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48" ht="30" customHeight="1" x14ac:dyDescent="0.3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/>
      <c r="G2" s="28" t="s">
        <v>8</v>
      </c>
      <c r="H2" s="28"/>
      <c r="I2" s="28" t="s">
        <v>9</v>
      </c>
      <c r="J2" s="28"/>
      <c r="K2" s="28" t="s">
        <v>10</v>
      </c>
      <c r="L2" s="28"/>
      <c r="M2" s="28" t="s">
        <v>11</v>
      </c>
      <c r="N2" s="27" t="s">
        <v>19</v>
      </c>
      <c r="O2" s="27" t="s">
        <v>13</v>
      </c>
      <c r="P2" s="27" t="s">
        <v>20</v>
      </c>
      <c r="Q2" s="27" t="s">
        <v>12</v>
      </c>
      <c r="R2" s="27" t="s">
        <v>21</v>
      </c>
      <c r="S2" s="27" t="s">
        <v>22</v>
      </c>
      <c r="T2" s="27" t="s">
        <v>23</v>
      </c>
      <c r="U2" s="27" t="s">
        <v>24</v>
      </c>
      <c r="V2" s="27" t="s">
        <v>25</v>
      </c>
      <c r="W2" s="27" t="s">
        <v>26</v>
      </c>
      <c r="X2" s="27" t="s">
        <v>27</v>
      </c>
      <c r="Y2" s="27" t="s">
        <v>28</v>
      </c>
      <c r="Z2" s="27" t="s">
        <v>29</v>
      </c>
      <c r="AA2" s="27" t="s">
        <v>30</v>
      </c>
      <c r="AB2" s="27" t="s">
        <v>31</v>
      </c>
      <c r="AC2" s="27" t="s">
        <v>32</v>
      </c>
      <c r="AD2" s="27" t="s">
        <v>33</v>
      </c>
      <c r="AE2" s="27" t="s">
        <v>34</v>
      </c>
      <c r="AF2" s="27" t="s">
        <v>35</v>
      </c>
      <c r="AG2" s="27" t="s">
        <v>36</v>
      </c>
      <c r="AH2" s="27" t="s">
        <v>37</v>
      </c>
      <c r="AI2" s="27" t="s">
        <v>38</v>
      </c>
      <c r="AJ2" s="27" t="s">
        <v>39</v>
      </c>
      <c r="AK2" s="27" t="s">
        <v>40</v>
      </c>
      <c r="AL2" s="27" t="s">
        <v>41</v>
      </c>
      <c r="AM2" s="27" t="s">
        <v>42</v>
      </c>
      <c r="AN2" s="27" t="s">
        <v>43</v>
      </c>
      <c r="AO2" s="27" t="s">
        <v>44</v>
      </c>
      <c r="AP2" s="27" t="s">
        <v>45</v>
      </c>
      <c r="AQ2" s="27" t="s">
        <v>46</v>
      </c>
      <c r="AR2" s="27" t="s">
        <v>47</v>
      </c>
      <c r="AS2" s="27" t="s">
        <v>15</v>
      </c>
      <c r="AT2" s="27" t="s">
        <v>16</v>
      </c>
      <c r="AU2" s="27" t="s">
        <v>48</v>
      </c>
      <c r="AV2" s="27" t="s">
        <v>49</v>
      </c>
    </row>
    <row r="3" spans="1:48" ht="30" customHeight="1" x14ac:dyDescent="0.3">
      <c r="A3" s="28"/>
      <c r="B3" s="28"/>
      <c r="C3" s="28"/>
      <c r="D3" s="28"/>
      <c r="E3" s="2" t="s">
        <v>6</v>
      </c>
      <c r="F3" s="2" t="s">
        <v>7</v>
      </c>
      <c r="G3" s="2" t="s">
        <v>6</v>
      </c>
      <c r="H3" s="2" t="s">
        <v>7</v>
      </c>
      <c r="I3" s="2" t="s">
        <v>6</v>
      </c>
      <c r="J3" s="2" t="s">
        <v>7</v>
      </c>
      <c r="K3" s="2" t="s">
        <v>6</v>
      </c>
      <c r="L3" s="2" t="s">
        <v>7</v>
      </c>
      <c r="M3" s="28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</row>
    <row r="4" spans="1:48" ht="30" customHeight="1" x14ac:dyDescent="0.3">
      <c r="A4" s="5" t="s">
        <v>53</v>
      </c>
      <c r="B4" s="5" t="s">
        <v>51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1" t="s">
        <v>54</v>
      </c>
    </row>
    <row r="5" spans="1:48" ht="30" customHeight="1" x14ac:dyDescent="0.3">
      <c r="A5" s="5" t="s">
        <v>55</v>
      </c>
      <c r="B5" s="5" t="s">
        <v>56</v>
      </c>
      <c r="C5" s="5" t="s">
        <v>57</v>
      </c>
      <c r="D5" s="6">
        <v>67</v>
      </c>
      <c r="E5" s="8"/>
      <c r="F5" s="8">
        <f t="shared" ref="F5:F30" si="0">TRUNC(E5*D5, 0)</f>
        <v>0</v>
      </c>
      <c r="G5" s="8"/>
      <c r="H5" s="8">
        <f t="shared" ref="H5:H30" si="1">TRUNC(G5*D5, 0)</f>
        <v>0</v>
      </c>
      <c r="I5" s="8"/>
      <c r="J5" s="8">
        <f t="shared" ref="J5:J30" si="2">TRUNC(I5*D5, 0)</f>
        <v>0</v>
      </c>
      <c r="K5" s="8">
        <f t="shared" ref="K5:K30" si="3">TRUNC(E5+G5+I5, 0)</f>
        <v>0</v>
      </c>
      <c r="L5" s="8">
        <f t="shared" ref="L5:L30" si="4">TRUNC(F5+H5+J5, 0)</f>
        <v>0</v>
      </c>
      <c r="M5" s="5" t="s">
        <v>51</v>
      </c>
      <c r="N5" s="1" t="s">
        <v>58</v>
      </c>
      <c r="O5" s="1" t="s">
        <v>51</v>
      </c>
      <c r="P5" s="1" t="s">
        <v>51</v>
      </c>
      <c r="Q5" s="1" t="s">
        <v>54</v>
      </c>
      <c r="R5" s="1" t="s">
        <v>59</v>
      </c>
      <c r="S5" s="1" t="s">
        <v>59</v>
      </c>
      <c r="T5" s="1" t="s">
        <v>60</v>
      </c>
      <c r="AR5" s="1" t="s">
        <v>51</v>
      </c>
      <c r="AS5" s="1" t="s">
        <v>51</v>
      </c>
      <c r="AU5" s="1" t="s">
        <v>61</v>
      </c>
      <c r="AV5">
        <v>4</v>
      </c>
    </row>
    <row r="6" spans="1:48" ht="30" customHeight="1" x14ac:dyDescent="0.3">
      <c r="A6" s="5" t="s">
        <v>55</v>
      </c>
      <c r="B6" s="5" t="s">
        <v>62</v>
      </c>
      <c r="C6" s="5" t="s">
        <v>57</v>
      </c>
      <c r="D6" s="6">
        <v>181</v>
      </c>
      <c r="E6" s="8"/>
      <c r="F6" s="8">
        <f t="shared" si="0"/>
        <v>0</v>
      </c>
      <c r="G6" s="8"/>
      <c r="H6" s="8">
        <f t="shared" si="1"/>
        <v>0</v>
      </c>
      <c r="I6" s="8"/>
      <c r="J6" s="8">
        <f t="shared" si="2"/>
        <v>0</v>
      </c>
      <c r="K6" s="8">
        <f t="shared" si="3"/>
        <v>0</v>
      </c>
      <c r="L6" s="8">
        <f t="shared" si="4"/>
        <v>0</v>
      </c>
      <c r="M6" s="5" t="s">
        <v>51</v>
      </c>
      <c r="N6" s="1" t="s">
        <v>63</v>
      </c>
      <c r="O6" s="1" t="s">
        <v>51</v>
      </c>
      <c r="P6" s="1" t="s">
        <v>51</v>
      </c>
      <c r="Q6" s="1" t="s">
        <v>54</v>
      </c>
      <c r="R6" s="1" t="s">
        <v>59</v>
      </c>
      <c r="S6" s="1" t="s">
        <v>59</v>
      </c>
      <c r="T6" s="1" t="s">
        <v>60</v>
      </c>
      <c r="AR6" s="1" t="s">
        <v>51</v>
      </c>
      <c r="AS6" s="1" t="s">
        <v>51</v>
      </c>
      <c r="AU6" s="1" t="s">
        <v>64</v>
      </c>
      <c r="AV6">
        <v>5</v>
      </c>
    </row>
    <row r="7" spans="1:48" ht="30" customHeight="1" x14ac:dyDescent="0.3">
      <c r="A7" s="16" t="s">
        <v>65</v>
      </c>
      <c r="B7" s="16" t="s">
        <v>66</v>
      </c>
      <c r="C7" s="16" t="s">
        <v>67</v>
      </c>
      <c r="D7" s="17">
        <v>1</v>
      </c>
      <c r="E7" s="18"/>
      <c r="F7" s="18">
        <f t="shared" si="0"/>
        <v>0</v>
      </c>
      <c r="G7" s="18"/>
      <c r="H7" s="18">
        <f t="shared" si="1"/>
        <v>0</v>
      </c>
      <c r="I7" s="18"/>
      <c r="J7" s="18">
        <f t="shared" si="2"/>
        <v>0</v>
      </c>
      <c r="K7" s="18">
        <f t="shared" si="3"/>
        <v>0</v>
      </c>
      <c r="L7" s="18">
        <f t="shared" si="4"/>
        <v>0</v>
      </c>
      <c r="M7" s="16" t="s">
        <v>51</v>
      </c>
      <c r="N7" s="1" t="s">
        <v>68</v>
      </c>
      <c r="O7" s="1" t="s">
        <v>51</v>
      </c>
      <c r="P7" s="1" t="s">
        <v>51</v>
      </c>
      <c r="Q7" s="1" t="s">
        <v>54</v>
      </c>
      <c r="R7" s="1" t="s">
        <v>59</v>
      </c>
      <c r="S7" s="1" t="s">
        <v>59</v>
      </c>
      <c r="T7" s="1" t="s">
        <v>60</v>
      </c>
      <c r="AR7" s="1" t="s">
        <v>51</v>
      </c>
      <c r="AS7" s="1" t="s">
        <v>51</v>
      </c>
      <c r="AU7" s="1" t="s">
        <v>69</v>
      </c>
      <c r="AV7">
        <v>52</v>
      </c>
    </row>
    <row r="8" spans="1:48" ht="30" customHeight="1" x14ac:dyDescent="0.3">
      <c r="A8" s="5" t="s">
        <v>70</v>
      </c>
      <c r="B8" s="5" t="s">
        <v>71</v>
      </c>
      <c r="C8" s="5" t="s">
        <v>57</v>
      </c>
      <c r="D8" s="6">
        <v>204</v>
      </c>
      <c r="E8" s="8"/>
      <c r="F8" s="8">
        <f t="shared" si="0"/>
        <v>0</v>
      </c>
      <c r="G8" s="8"/>
      <c r="H8" s="8">
        <f t="shared" si="1"/>
        <v>0</v>
      </c>
      <c r="I8" s="8"/>
      <c r="J8" s="8">
        <f t="shared" si="2"/>
        <v>0</v>
      </c>
      <c r="K8" s="8">
        <f t="shared" si="3"/>
        <v>0</v>
      </c>
      <c r="L8" s="8">
        <f t="shared" si="4"/>
        <v>0</v>
      </c>
      <c r="M8" s="5" t="s">
        <v>51</v>
      </c>
      <c r="N8" s="1" t="s">
        <v>72</v>
      </c>
      <c r="O8" s="1" t="s">
        <v>51</v>
      </c>
      <c r="P8" s="1" t="s">
        <v>51</v>
      </c>
      <c r="Q8" s="1" t="s">
        <v>54</v>
      </c>
      <c r="R8" s="1" t="s">
        <v>59</v>
      </c>
      <c r="S8" s="1" t="s">
        <v>59</v>
      </c>
      <c r="T8" s="1" t="s">
        <v>60</v>
      </c>
      <c r="AR8" s="1" t="s">
        <v>51</v>
      </c>
      <c r="AS8" s="1" t="s">
        <v>51</v>
      </c>
      <c r="AU8" s="1" t="s">
        <v>73</v>
      </c>
      <c r="AV8">
        <v>6</v>
      </c>
    </row>
    <row r="9" spans="1:48" ht="30" customHeight="1" x14ac:dyDescent="0.3">
      <c r="A9" s="5" t="s">
        <v>70</v>
      </c>
      <c r="B9" s="5" t="s">
        <v>74</v>
      </c>
      <c r="C9" s="5" t="s">
        <v>57</v>
      </c>
      <c r="D9" s="6">
        <v>414</v>
      </c>
      <c r="E9" s="8"/>
      <c r="F9" s="8">
        <f t="shared" si="0"/>
        <v>0</v>
      </c>
      <c r="G9" s="8"/>
      <c r="H9" s="8">
        <f t="shared" si="1"/>
        <v>0</v>
      </c>
      <c r="I9" s="8"/>
      <c r="J9" s="8">
        <f t="shared" si="2"/>
        <v>0</v>
      </c>
      <c r="K9" s="8">
        <f t="shared" si="3"/>
        <v>0</v>
      </c>
      <c r="L9" s="8">
        <f t="shared" si="4"/>
        <v>0</v>
      </c>
      <c r="M9" s="5" t="s">
        <v>51</v>
      </c>
      <c r="N9" s="1" t="s">
        <v>75</v>
      </c>
      <c r="O9" s="1" t="s">
        <v>51</v>
      </c>
      <c r="P9" s="1" t="s">
        <v>51</v>
      </c>
      <c r="Q9" s="1" t="s">
        <v>54</v>
      </c>
      <c r="R9" s="1" t="s">
        <v>59</v>
      </c>
      <c r="S9" s="1" t="s">
        <v>59</v>
      </c>
      <c r="T9" s="1" t="s">
        <v>60</v>
      </c>
      <c r="AR9" s="1" t="s">
        <v>51</v>
      </c>
      <c r="AS9" s="1" t="s">
        <v>51</v>
      </c>
      <c r="AU9" s="1" t="s">
        <v>76</v>
      </c>
      <c r="AV9">
        <v>7</v>
      </c>
    </row>
    <row r="10" spans="1:48" ht="30" customHeight="1" x14ac:dyDescent="0.3">
      <c r="A10" s="5" t="s">
        <v>77</v>
      </c>
      <c r="B10" s="5" t="s">
        <v>78</v>
      </c>
      <c r="C10" s="5" t="s">
        <v>57</v>
      </c>
      <c r="D10" s="6">
        <v>1581</v>
      </c>
      <c r="E10" s="8"/>
      <c r="F10" s="8">
        <f t="shared" si="0"/>
        <v>0</v>
      </c>
      <c r="G10" s="8"/>
      <c r="H10" s="8">
        <f t="shared" si="1"/>
        <v>0</v>
      </c>
      <c r="I10" s="8"/>
      <c r="J10" s="8">
        <f t="shared" si="2"/>
        <v>0</v>
      </c>
      <c r="K10" s="8">
        <f t="shared" si="3"/>
        <v>0</v>
      </c>
      <c r="L10" s="8">
        <f t="shared" si="4"/>
        <v>0</v>
      </c>
      <c r="M10" s="5" t="s">
        <v>51</v>
      </c>
      <c r="N10" s="1" t="s">
        <v>79</v>
      </c>
      <c r="O10" s="1" t="s">
        <v>51</v>
      </c>
      <c r="P10" s="1" t="s">
        <v>51</v>
      </c>
      <c r="Q10" s="1" t="s">
        <v>54</v>
      </c>
      <c r="R10" s="1" t="s">
        <v>59</v>
      </c>
      <c r="S10" s="1" t="s">
        <v>59</v>
      </c>
      <c r="T10" s="1" t="s">
        <v>60</v>
      </c>
      <c r="AR10" s="1" t="s">
        <v>51</v>
      </c>
      <c r="AS10" s="1" t="s">
        <v>51</v>
      </c>
      <c r="AU10" s="1" t="s">
        <v>80</v>
      </c>
      <c r="AV10">
        <v>8</v>
      </c>
    </row>
    <row r="11" spans="1:48" ht="30" customHeight="1" x14ac:dyDescent="0.3">
      <c r="A11" s="5" t="s">
        <v>77</v>
      </c>
      <c r="B11" s="5" t="s">
        <v>81</v>
      </c>
      <c r="C11" s="5" t="s">
        <v>57</v>
      </c>
      <c r="D11" s="6">
        <v>194</v>
      </c>
      <c r="E11" s="8"/>
      <c r="F11" s="8">
        <f t="shared" si="0"/>
        <v>0</v>
      </c>
      <c r="G11" s="8"/>
      <c r="H11" s="8">
        <f t="shared" si="1"/>
        <v>0</v>
      </c>
      <c r="I11" s="8"/>
      <c r="J11" s="8">
        <f t="shared" si="2"/>
        <v>0</v>
      </c>
      <c r="K11" s="8">
        <f t="shared" si="3"/>
        <v>0</v>
      </c>
      <c r="L11" s="8">
        <f t="shared" si="4"/>
        <v>0</v>
      </c>
      <c r="M11" s="5" t="s">
        <v>51</v>
      </c>
      <c r="N11" s="1" t="s">
        <v>82</v>
      </c>
      <c r="O11" s="1" t="s">
        <v>51</v>
      </c>
      <c r="P11" s="1" t="s">
        <v>51</v>
      </c>
      <c r="Q11" s="1" t="s">
        <v>54</v>
      </c>
      <c r="R11" s="1" t="s">
        <v>59</v>
      </c>
      <c r="S11" s="1" t="s">
        <v>59</v>
      </c>
      <c r="T11" s="1" t="s">
        <v>60</v>
      </c>
      <c r="AR11" s="1" t="s">
        <v>51</v>
      </c>
      <c r="AS11" s="1" t="s">
        <v>51</v>
      </c>
      <c r="AU11" s="1" t="s">
        <v>83</v>
      </c>
      <c r="AV11">
        <v>9</v>
      </c>
    </row>
    <row r="12" spans="1:48" ht="30" customHeight="1" x14ac:dyDescent="0.3">
      <c r="A12" s="16" t="s">
        <v>84</v>
      </c>
      <c r="B12" s="16" t="s">
        <v>85</v>
      </c>
      <c r="C12" s="16" t="s">
        <v>67</v>
      </c>
      <c r="D12" s="17">
        <v>1</v>
      </c>
      <c r="E12" s="18"/>
      <c r="F12" s="18">
        <f t="shared" si="0"/>
        <v>0</v>
      </c>
      <c r="G12" s="18"/>
      <c r="H12" s="18">
        <f t="shared" si="1"/>
        <v>0</v>
      </c>
      <c r="I12" s="18"/>
      <c r="J12" s="18">
        <f t="shared" si="2"/>
        <v>0</v>
      </c>
      <c r="K12" s="18">
        <f t="shared" si="3"/>
        <v>0</v>
      </c>
      <c r="L12" s="18">
        <f t="shared" si="4"/>
        <v>0</v>
      </c>
      <c r="M12" s="16" t="s">
        <v>51</v>
      </c>
      <c r="N12" s="1" t="s">
        <v>86</v>
      </c>
      <c r="O12" s="1" t="s">
        <v>51</v>
      </c>
      <c r="P12" s="1" t="s">
        <v>51</v>
      </c>
      <c r="Q12" s="1" t="s">
        <v>54</v>
      </c>
      <c r="R12" s="1" t="s">
        <v>59</v>
      </c>
      <c r="S12" s="1" t="s">
        <v>59</v>
      </c>
      <c r="T12" s="1" t="s">
        <v>60</v>
      </c>
      <c r="AR12" s="1" t="s">
        <v>51</v>
      </c>
      <c r="AS12" s="1" t="s">
        <v>51</v>
      </c>
      <c r="AU12" s="1" t="s">
        <v>87</v>
      </c>
      <c r="AV12">
        <v>53</v>
      </c>
    </row>
    <row r="13" spans="1:48" ht="30" customHeight="1" x14ac:dyDescent="0.3">
      <c r="A13" s="5" t="s">
        <v>88</v>
      </c>
      <c r="B13" s="5" t="s">
        <v>89</v>
      </c>
      <c r="C13" s="5" t="s">
        <v>90</v>
      </c>
      <c r="D13" s="6">
        <v>10</v>
      </c>
      <c r="E13" s="8"/>
      <c r="F13" s="8">
        <f t="shared" si="0"/>
        <v>0</v>
      </c>
      <c r="G13" s="8"/>
      <c r="H13" s="8">
        <f t="shared" si="1"/>
        <v>0</v>
      </c>
      <c r="I13" s="8"/>
      <c r="J13" s="8">
        <f t="shared" si="2"/>
        <v>0</v>
      </c>
      <c r="K13" s="8">
        <f t="shared" si="3"/>
        <v>0</v>
      </c>
      <c r="L13" s="8">
        <f t="shared" si="4"/>
        <v>0</v>
      </c>
      <c r="M13" s="5" t="s">
        <v>51</v>
      </c>
      <c r="N13" s="1" t="s">
        <v>91</v>
      </c>
      <c r="O13" s="1" t="s">
        <v>51</v>
      </c>
      <c r="P13" s="1" t="s">
        <v>51</v>
      </c>
      <c r="Q13" s="1" t="s">
        <v>54</v>
      </c>
      <c r="R13" s="1" t="s">
        <v>59</v>
      </c>
      <c r="S13" s="1" t="s">
        <v>59</v>
      </c>
      <c r="T13" s="1" t="s">
        <v>60</v>
      </c>
      <c r="AR13" s="1" t="s">
        <v>51</v>
      </c>
      <c r="AS13" s="1" t="s">
        <v>51</v>
      </c>
      <c r="AU13" s="1" t="s">
        <v>92</v>
      </c>
      <c r="AV13">
        <v>10</v>
      </c>
    </row>
    <row r="14" spans="1:48" ht="30" customHeight="1" x14ac:dyDescent="0.3">
      <c r="A14" s="5" t="s">
        <v>88</v>
      </c>
      <c r="B14" s="5" t="s">
        <v>93</v>
      </c>
      <c r="C14" s="5" t="s">
        <v>90</v>
      </c>
      <c r="D14" s="6">
        <v>2</v>
      </c>
      <c r="E14" s="8"/>
      <c r="F14" s="8">
        <f t="shared" si="0"/>
        <v>0</v>
      </c>
      <c r="G14" s="8"/>
      <c r="H14" s="8">
        <f t="shared" si="1"/>
        <v>0</v>
      </c>
      <c r="I14" s="8"/>
      <c r="J14" s="8">
        <f t="shared" si="2"/>
        <v>0</v>
      </c>
      <c r="K14" s="8">
        <f t="shared" si="3"/>
        <v>0</v>
      </c>
      <c r="L14" s="8">
        <f t="shared" si="4"/>
        <v>0</v>
      </c>
      <c r="M14" s="5" t="s">
        <v>51</v>
      </c>
      <c r="N14" s="1" t="s">
        <v>94</v>
      </c>
      <c r="O14" s="1" t="s">
        <v>51</v>
      </c>
      <c r="P14" s="1" t="s">
        <v>51</v>
      </c>
      <c r="Q14" s="1" t="s">
        <v>54</v>
      </c>
      <c r="R14" s="1" t="s">
        <v>59</v>
      </c>
      <c r="S14" s="1" t="s">
        <v>59</v>
      </c>
      <c r="T14" s="1" t="s">
        <v>60</v>
      </c>
      <c r="AR14" s="1" t="s">
        <v>51</v>
      </c>
      <c r="AS14" s="1" t="s">
        <v>51</v>
      </c>
      <c r="AU14" s="1" t="s">
        <v>95</v>
      </c>
      <c r="AV14">
        <v>11</v>
      </c>
    </row>
    <row r="15" spans="1:48" ht="30" customHeight="1" x14ac:dyDescent="0.3">
      <c r="A15" s="5" t="s">
        <v>88</v>
      </c>
      <c r="B15" s="5" t="s">
        <v>96</v>
      </c>
      <c r="C15" s="5" t="s">
        <v>90</v>
      </c>
      <c r="D15" s="6">
        <v>8</v>
      </c>
      <c r="E15" s="8"/>
      <c r="F15" s="8">
        <f t="shared" si="0"/>
        <v>0</v>
      </c>
      <c r="G15" s="8"/>
      <c r="H15" s="8">
        <f t="shared" si="1"/>
        <v>0</v>
      </c>
      <c r="I15" s="8"/>
      <c r="J15" s="8">
        <f t="shared" si="2"/>
        <v>0</v>
      </c>
      <c r="K15" s="8">
        <f t="shared" si="3"/>
        <v>0</v>
      </c>
      <c r="L15" s="8">
        <f t="shared" si="4"/>
        <v>0</v>
      </c>
      <c r="M15" s="5" t="s">
        <v>51</v>
      </c>
      <c r="N15" s="1" t="s">
        <v>97</v>
      </c>
      <c r="O15" s="1" t="s">
        <v>51</v>
      </c>
      <c r="P15" s="1" t="s">
        <v>51</v>
      </c>
      <c r="Q15" s="1" t="s">
        <v>54</v>
      </c>
      <c r="R15" s="1" t="s">
        <v>59</v>
      </c>
      <c r="S15" s="1" t="s">
        <v>59</v>
      </c>
      <c r="T15" s="1" t="s">
        <v>60</v>
      </c>
      <c r="AR15" s="1" t="s">
        <v>51</v>
      </c>
      <c r="AS15" s="1" t="s">
        <v>51</v>
      </c>
      <c r="AU15" s="1" t="s">
        <v>98</v>
      </c>
      <c r="AV15">
        <v>12</v>
      </c>
    </row>
    <row r="16" spans="1:48" ht="30" customHeight="1" x14ac:dyDescent="0.3">
      <c r="A16" s="5" t="s">
        <v>99</v>
      </c>
      <c r="B16" s="5" t="s">
        <v>100</v>
      </c>
      <c r="C16" s="5" t="s">
        <v>67</v>
      </c>
      <c r="D16" s="6">
        <v>1</v>
      </c>
      <c r="E16" s="8"/>
      <c r="F16" s="8">
        <f t="shared" si="0"/>
        <v>0</v>
      </c>
      <c r="G16" s="8"/>
      <c r="H16" s="8">
        <f t="shared" si="1"/>
        <v>0</v>
      </c>
      <c r="I16" s="8"/>
      <c r="J16" s="8">
        <f t="shared" si="2"/>
        <v>0</v>
      </c>
      <c r="K16" s="8">
        <f t="shared" si="3"/>
        <v>0</v>
      </c>
      <c r="L16" s="8">
        <f t="shared" si="4"/>
        <v>0</v>
      </c>
      <c r="M16" s="5" t="s">
        <v>101</v>
      </c>
      <c r="N16" s="1" t="s">
        <v>102</v>
      </c>
      <c r="O16" s="1" t="s">
        <v>51</v>
      </c>
      <c r="P16" s="1" t="s">
        <v>51</v>
      </c>
      <c r="Q16" s="1" t="s">
        <v>54</v>
      </c>
      <c r="R16" s="1" t="s">
        <v>60</v>
      </c>
      <c r="S16" s="1" t="s">
        <v>59</v>
      </c>
      <c r="T16" s="1" t="s">
        <v>59</v>
      </c>
      <c r="AR16" s="1" t="s">
        <v>51</v>
      </c>
      <c r="AS16" s="1" t="s">
        <v>51</v>
      </c>
      <c r="AU16" s="1" t="s">
        <v>103</v>
      </c>
      <c r="AV16">
        <v>15</v>
      </c>
    </row>
    <row r="17" spans="1:48" ht="30" customHeight="1" x14ac:dyDescent="0.3">
      <c r="A17" s="5" t="s">
        <v>104</v>
      </c>
      <c r="B17" s="5" t="s">
        <v>105</v>
      </c>
      <c r="C17" s="5" t="s">
        <v>90</v>
      </c>
      <c r="D17" s="6">
        <v>2</v>
      </c>
      <c r="E17" s="8"/>
      <c r="F17" s="8">
        <f t="shared" si="0"/>
        <v>0</v>
      </c>
      <c r="G17" s="8"/>
      <c r="H17" s="8">
        <f t="shared" si="1"/>
        <v>0</v>
      </c>
      <c r="I17" s="8"/>
      <c r="J17" s="8">
        <f t="shared" si="2"/>
        <v>0</v>
      </c>
      <c r="K17" s="8">
        <f t="shared" si="3"/>
        <v>0</v>
      </c>
      <c r="L17" s="8">
        <f t="shared" si="4"/>
        <v>0</v>
      </c>
      <c r="M17" s="5" t="s">
        <v>51</v>
      </c>
      <c r="N17" s="1" t="s">
        <v>106</v>
      </c>
      <c r="O17" s="1" t="s">
        <v>51</v>
      </c>
      <c r="P17" s="1" t="s">
        <v>51</v>
      </c>
      <c r="Q17" s="1" t="s">
        <v>54</v>
      </c>
      <c r="R17" s="1" t="s">
        <v>59</v>
      </c>
      <c r="S17" s="1" t="s">
        <v>59</v>
      </c>
      <c r="T17" s="1" t="s">
        <v>60</v>
      </c>
      <c r="AR17" s="1" t="s">
        <v>51</v>
      </c>
      <c r="AS17" s="1" t="s">
        <v>51</v>
      </c>
      <c r="AU17" s="1" t="s">
        <v>107</v>
      </c>
      <c r="AV17">
        <v>14</v>
      </c>
    </row>
    <row r="18" spans="1:48" ht="30" customHeight="1" x14ac:dyDescent="0.3">
      <c r="A18" s="5" t="s">
        <v>108</v>
      </c>
      <c r="B18" s="5" t="s">
        <v>109</v>
      </c>
      <c r="C18" s="5" t="s">
        <v>110</v>
      </c>
      <c r="D18" s="6">
        <v>1</v>
      </c>
      <c r="E18" s="8"/>
      <c r="F18" s="8">
        <f t="shared" si="0"/>
        <v>0</v>
      </c>
      <c r="G18" s="8"/>
      <c r="H18" s="8">
        <f t="shared" si="1"/>
        <v>0</v>
      </c>
      <c r="I18" s="8"/>
      <c r="J18" s="8">
        <f t="shared" si="2"/>
        <v>0</v>
      </c>
      <c r="K18" s="8">
        <f t="shared" si="3"/>
        <v>0</v>
      </c>
      <c r="L18" s="8">
        <f t="shared" si="4"/>
        <v>0</v>
      </c>
      <c r="M18" s="5" t="s">
        <v>111</v>
      </c>
      <c r="N18" s="1" t="s">
        <v>112</v>
      </c>
      <c r="O18" s="1" t="s">
        <v>51</v>
      </c>
      <c r="P18" s="1" t="s">
        <v>51</v>
      </c>
      <c r="Q18" s="1" t="s">
        <v>54</v>
      </c>
      <c r="R18" s="1" t="s">
        <v>60</v>
      </c>
      <c r="S18" s="1" t="s">
        <v>59</v>
      </c>
      <c r="T18" s="1" t="s">
        <v>59</v>
      </c>
      <c r="AR18" s="1" t="s">
        <v>51</v>
      </c>
      <c r="AS18" s="1" t="s">
        <v>51</v>
      </c>
      <c r="AU18" s="1" t="s">
        <v>113</v>
      </c>
      <c r="AV18">
        <v>16</v>
      </c>
    </row>
    <row r="19" spans="1:48" ht="30" customHeight="1" x14ac:dyDescent="0.3">
      <c r="A19" s="16" t="s">
        <v>114</v>
      </c>
      <c r="B19" s="16" t="s">
        <v>115</v>
      </c>
      <c r="C19" s="16" t="s">
        <v>116</v>
      </c>
      <c r="D19" s="17">
        <v>44.2</v>
      </c>
      <c r="E19" s="18"/>
      <c r="F19" s="18">
        <f t="shared" si="0"/>
        <v>0</v>
      </c>
      <c r="G19" s="18"/>
      <c r="H19" s="18">
        <f t="shared" si="1"/>
        <v>0</v>
      </c>
      <c r="I19" s="18"/>
      <c r="J19" s="18">
        <f t="shared" si="2"/>
        <v>0</v>
      </c>
      <c r="K19" s="18">
        <f t="shared" si="3"/>
        <v>0</v>
      </c>
      <c r="L19" s="18">
        <f t="shared" si="4"/>
        <v>0</v>
      </c>
      <c r="M19" s="16" t="s">
        <v>117</v>
      </c>
      <c r="N19" s="1" t="s">
        <v>118</v>
      </c>
      <c r="O19" s="1" t="s">
        <v>51</v>
      </c>
      <c r="P19" s="1" t="s">
        <v>51</v>
      </c>
      <c r="Q19" s="1" t="s">
        <v>54</v>
      </c>
      <c r="R19" s="1" t="s">
        <v>60</v>
      </c>
      <c r="S19" s="1" t="s">
        <v>59</v>
      </c>
      <c r="T19" s="1" t="s">
        <v>59</v>
      </c>
      <c r="AR19" s="1" t="s">
        <v>51</v>
      </c>
      <c r="AS19" s="1" t="s">
        <v>51</v>
      </c>
      <c r="AU19" s="1" t="s">
        <v>119</v>
      </c>
      <c r="AV19">
        <v>45</v>
      </c>
    </row>
    <row r="20" spans="1:48" ht="30" customHeight="1" x14ac:dyDescent="0.3">
      <c r="A20" s="5" t="s">
        <v>120</v>
      </c>
      <c r="B20" s="5" t="s">
        <v>121</v>
      </c>
      <c r="C20" s="5" t="s">
        <v>116</v>
      </c>
      <c r="D20" s="6">
        <v>44.2</v>
      </c>
      <c r="E20" s="8"/>
      <c r="F20" s="8">
        <f t="shared" si="0"/>
        <v>0</v>
      </c>
      <c r="G20" s="8"/>
      <c r="H20" s="8">
        <f t="shared" si="1"/>
        <v>0</v>
      </c>
      <c r="I20" s="8"/>
      <c r="J20" s="8">
        <f t="shared" si="2"/>
        <v>0</v>
      </c>
      <c r="K20" s="8">
        <f t="shared" si="3"/>
        <v>0</v>
      </c>
      <c r="L20" s="8">
        <f t="shared" si="4"/>
        <v>0</v>
      </c>
      <c r="M20" s="5" t="s">
        <v>122</v>
      </c>
      <c r="N20" s="1" t="s">
        <v>123</v>
      </c>
      <c r="O20" s="1" t="s">
        <v>51</v>
      </c>
      <c r="P20" s="1" t="s">
        <v>51</v>
      </c>
      <c r="Q20" s="1" t="s">
        <v>54</v>
      </c>
      <c r="R20" s="1" t="s">
        <v>60</v>
      </c>
      <c r="S20" s="1" t="s">
        <v>59</v>
      </c>
      <c r="T20" s="1" t="s">
        <v>59</v>
      </c>
      <c r="AR20" s="1" t="s">
        <v>51</v>
      </c>
      <c r="AS20" s="1" t="s">
        <v>51</v>
      </c>
      <c r="AU20" s="1" t="s">
        <v>124</v>
      </c>
      <c r="AV20">
        <v>18</v>
      </c>
    </row>
    <row r="21" spans="1:48" ht="30" customHeight="1" x14ac:dyDescent="0.3">
      <c r="A21" s="5" t="s">
        <v>125</v>
      </c>
      <c r="B21" s="5" t="s">
        <v>126</v>
      </c>
      <c r="C21" s="5" t="s">
        <v>57</v>
      </c>
      <c r="D21" s="6">
        <v>92</v>
      </c>
      <c r="E21" s="8"/>
      <c r="F21" s="8">
        <f t="shared" si="0"/>
        <v>0</v>
      </c>
      <c r="G21" s="8"/>
      <c r="H21" s="8">
        <f t="shared" si="1"/>
        <v>0</v>
      </c>
      <c r="I21" s="8"/>
      <c r="J21" s="8">
        <f t="shared" si="2"/>
        <v>0</v>
      </c>
      <c r="K21" s="8">
        <f t="shared" si="3"/>
        <v>0</v>
      </c>
      <c r="L21" s="8">
        <f t="shared" si="4"/>
        <v>0</v>
      </c>
      <c r="M21" s="5" t="s">
        <v>127</v>
      </c>
      <c r="N21" s="1" t="s">
        <v>128</v>
      </c>
      <c r="O21" s="1" t="s">
        <v>51</v>
      </c>
      <c r="P21" s="1" t="s">
        <v>51</v>
      </c>
      <c r="Q21" s="1" t="s">
        <v>54</v>
      </c>
      <c r="R21" s="1" t="s">
        <v>60</v>
      </c>
      <c r="S21" s="1" t="s">
        <v>59</v>
      </c>
      <c r="T21" s="1" t="s">
        <v>59</v>
      </c>
      <c r="AR21" s="1" t="s">
        <v>51</v>
      </c>
      <c r="AS21" s="1" t="s">
        <v>51</v>
      </c>
      <c r="AU21" s="1" t="s">
        <v>129</v>
      </c>
      <c r="AV21">
        <v>19</v>
      </c>
    </row>
    <row r="22" spans="1:48" ht="30" customHeight="1" x14ac:dyDescent="0.3">
      <c r="A22" s="5" t="s">
        <v>130</v>
      </c>
      <c r="B22" s="5" t="s">
        <v>131</v>
      </c>
      <c r="C22" s="5" t="s">
        <v>116</v>
      </c>
      <c r="D22" s="6">
        <v>5.5</v>
      </c>
      <c r="E22" s="8"/>
      <c r="F22" s="8">
        <f t="shared" si="0"/>
        <v>0</v>
      </c>
      <c r="G22" s="8"/>
      <c r="H22" s="8">
        <f t="shared" si="1"/>
        <v>0</v>
      </c>
      <c r="I22" s="8"/>
      <c r="J22" s="8">
        <f t="shared" si="2"/>
        <v>0</v>
      </c>
      <c r="K22" s="8">
        <f t="shared" si="3"/>
        <v>0</v>
      </c>
      <c r="L22" s="8">
        <f t="shared" si="4"/>
        <v>0</v>
      </c>
      <c r="M22" s="5" t="s">
        <v>132</v>
      </c>
      <c r="N22" s="1" t="s">
        <v>133</v>
      </c>
      <c r="O22" s="1" t="s">
        <v>51</v>
      </c>
      <c r="P22" s="1" t="s">
        <v>51</v>
      </c>
      <c r="Q22" s="1" t="s">
        <v>54</v>
      </c>
      <c r="R22" s="1" t="s">
        <v>60</v>
      </c>
      <c r="S22" s="1" t="s">
        <v>59</v>
      </c>
      <c r="T22" s="1" t="s">
        <v>59</v>
      </c>
      <c r="AR22" s="1" t="s">
        <v>51</v>
      </c>
      <c r="AS22" s="1" t="s">
        <v>51</v>
      </c>
      <c r="AU22" s="1" t="s">
        <v>134</v>
      </c>
      <c r="AV22">
        <v>20</v>
      </c>
    </row>
    <row r="23" spans="1:48" ht="30" customHeight="1" x14ac:dyDescent="0.3">
      <c r="A23" s="5" t="s">
        <v>135</v>
      </c>
      <c r="B23" s="5" t="s">
        <v>136</v>
      </c>
      <c r="C23" s="5" t="s">
        <v>137</v>
      </c>
      <c r="D23" s="6">
        <v>27.6</v>
      </c>
      <c r="E23" s="8"/>
      <c r="F23" s="8">
        <f t="shared" si="0"/>
        <v>0</v>
      </c>
      <c r="G23" s="8"/>
      <c r="H23" s="8">
        <f t="shared" si="1"/>
        <v>0</v>
      </c>
      <c r="I23" s="8"/>
      <c r="J23" s="8">
        <f t="shared" si="2"/>
        <v>0</v>
      </c>
      <c r="K23" s="8">
        <f t="shared" si="3"/>
        <v>0</v>
      </c>
      <c r="L23" s="8">
        <f t="shared" si="4"/>
        <v>0</v>
      </c>
      <c r="M23" s="5" t="s">
        <v>138</v>
      </c>
      <c r="N23" s="1" t="s">
        <v>139</v>
      </c>
      <c r="O23" s="1" t="s">
        <v>51</v>
      </c>
      <c r="P23" s="1" t="s">
        <v>51</v>
      </c>
      <c r="Q23" s="1" t="s">
        <v>54</v>
      </c>
      <c r="R23" s="1" t="s">
        <v>60</v>
      </c>
      <c r="S23" s="1" t="s">
        <v>59</v>
      </c>
      <c r="T23" s="1" t="s">
        <v>59</v>
      </c>
      <c r="AR23" s="1" t="s">
        <v>51</v>
      </c>
      <c r="AS23" s="1" t="s">
        <v>51</v>
      </c>
      <c r="AU23" s="1" t="s">
        <v>140</v>
      </c>
      <c r="AV23">
        <v>21</v>
      </c>
    </row>
    <row r="24" spans="1:48" ht="30" customHeight="1" x14ac:dyDescent="0.3">
      <c r="A24" s="5" t="s">
        <v>141</v>
      </c>
      <c r="B24" s="5" t="s">
        <v>142</v>
      </c>
      <c r="C24" s="5" t="s">
        <v>57</v>
      </c>
      <c r="D24" s="6">
        <v>46</v>
      </c>
      <c r="E24" s="8"/>
      <c r="F24" s="8">
        <f t="shared" si="0"/>
        <v>0</v>
      </c>
      <c r="G24" s="8"/>
      <c r="H24" s="8">
        <f t="shared" si="1"/>
        <v>0</v>
      </c>
      <c r="I24" s="8"/>
      <c r="J24" s="8">
        <f t="shared" si="2"/>
        <v>0</v>
      </c>
      <c r="K24" s="8">
        <f t="shared" si="3"/>
        <v>0</v>
      </c>
      <c r="L24" s="8">
        <f t="shared" si="4"/>
        <v>0</v>
      </c>
      <c r="M24" s="5" t="s">
        <v>51</v>
      </c>
      <c r="N24" s="1" t="s">
        <v>143</v>
      </c>
      <c r="O24" s="1" t="s">
        <v>51</v>
      </c>
      <c r="P24" s="1" t="s">
        <v>51</v>
      </c>
      <c r="Q24" s="1" t="s">
        <v>54</v>
      </c>
      <c r="R24" s="1" t="s">
        <v>59</v>
      </c>
      <c r="S24" s="1" t="s">
        <v>59</v>
      </c>
      <c r="T24" s="1" t="s">
        <v>60</v>
      </c>
      <c r="AR24" s="1" t="s">
        <v>51</v>
      </c>
      <c r="AS24" s="1" t="s">
        <v>51</v>
      </c>
      <c r="AU24" s="1" t="s">
        <v>144</v>
      </c>
      <c r="AV24">
        <v>22</v>
      </c>
    </row>
    <row r="25" spans="1:48" ht="30" customHeight="1" x14ac:dyDescent="0.3">
      <c r="A25" s="5" t="s">
        <v>145</v>
      </c>
      <c r="B25" s="5" t="s">
        <v>146</v>
      </c>
      <c r="C25" s="5" t="s">
        <v>147</v>
      </c>
      <c r="D25" s="6">
        <v>2</v>
      </c>
      <c r="E25" s="8"/>
      <c r="F25" s="8">
        <f t="shared" si="0"/>
        <v>0</v>
      </c>
      <c r="G25" s="8"/>
      <c r="H25" s="8">
        <f t="shared" si="1"/>
        <v>0</v>
      </c>
      <c r="I25" s="8"/>
      <c r="J25" s="8">
        <f t="shared" si="2"/>
        <v>0</v>
      </c>
      <c r="K25" s="8">
        <f t="shared" si="3"/>
        <v>0</v>
      </c>
      <c r="L25" s="8">
        <f t="shared" si="4"/>
        <v>0</v>
      </c>
      <c r="M25" s="5" t="s">
        <v>148</v>
      </c>
      <c r="N25" s="1" t="s">
        <v>149</v>
      </c>
      <c r="O25" s="1" t="s">
        <v>51</v>
      </c>
      <c r="P25" s="1" t="s">
        <v>51</v>
      </c>
      <c r="Q25" s="1" t="s">
        <v>54</v>
      </c>
      <c r="R25" s="1" t="s">
        <v>60</v>
      </c>
      <c r="S25" s="1" t="s">
        <v>59</v>
      </c>
      <c r="T25" s="1" t="s">
        <v>59</v>
      </c>
      <c r="AR25" s="1" t="s">
        <v>51</v>
      </c>
      <c r="AS25" s="1" t="s">
        <v>51</v>
      </c>
      <c r="AU25" s="1" t="s">
        <v>150</v>
      </c>
      <c r="AV25">
        <v>23</v>
      </c>
    </row>
    <row r="26" spans="1:48" ht="30" customHeight="1" x14ac:dyDescent="0.3">
      <c r="A26" s="5" t="s">
        <v>151</v>
      </c>
      <c r="B26" s="5" t="s">
        <v>152</v>
      </c>
      <c r="C26" s="5" t="s">
        <v>153</v>
      </c>
      <c r="D26" s="6">
        <v>44</v>
      </c>
      <c r="E26" s="8"/>
      <c r="F26" s="8">
        <f t="shared" si="0"/>
        <v>0</v>
      </c>
      <c r="G26" s="8"/>
      <c r="H26" s="8">
        <f t="shared" si="1"/>
        <v>0</v>
      </c>
      <c r="I26" s="8"/>
      <c r="J26" s="8">
        <f t="shared" si="2"/>
        <v>0</v>
      </c>
      <c r="K26" s="8">
        <f t="shared" si="3"/>
        <v>0</v>
      </c>
      <c r="L26" s="8">
        <f t="shared" si="4"/>
        <v>0</v>
      </c>
      <c r="M26" s="5" t="s">
        <v>51</v>
      </c>
      <c r="N26" s="1" t="s">
        <v>154</v>
      </c>
      <c r="O26" s="1" t="s">
        <v>51</v>
      </c>
      <c r="P26" s="1" t="s">
        <v>51</v>
      </c>
      <c r="Q26" s="1" t="s">
        <v>54</v>
      </c>
      <c r="R26" s="1" t="s">
        <v>59</v>
      </c>
      <c r="S26" s="1" t="s">
        <v>59</v>
      </c>
      <c r="T26" s="1" t="s">
        <v>60</v>
      </c>
      <c r="X26">
        <v>1</v>
      </c>
      <c r="AR26" s="1" t="s">
        <v>51</v>
      </c>
      <c r="AS26" s="1" t="s">
        <v>51</v>
      </c>
      <c r="AU26" s="1" t="s">
        <v>155</v>
      </c>
      <c r="AV26">
        <v>34</v>
      </c>
    </row>
    <row r="27" spans="1:48" ht="30" customHeight="1" x14ac:dyDescent="0.3">
      <c r="A27" s="5" t="s">
        <v>156</v>
      </c>
      <c r="B27" s="5" t="s">
        <v>152</v>
      </c>
      <c r="C27" s="5" t="s">
        <v>153</v>
      </c>
      <c r="D27" s="6">
        <v>6</v>
      </c>
      <c r="E27" s="8"/>
      <c r="F27" s="8">
        <f t="shared" si="0"/>
        <v>0</v>
      </c>
      <c r="G27" s="8"/>
      <c r="H27" s="8">
        <f t="shared" si="1"/>
        <v>0</v>
      </c>
      <c r="I27" s="8"/>
      <c r="J27" s="8">
        <f t="shared" si="2"/>
        <v>0</v>
      </c>
      <c r="K27" s="8">
        <f t="shared" si="3"/>
        <v>0</v>
      </c>
      <c r="L27" s="8">
        <f t="shared" si="4"/>
        <v>0</v>
      </c>
      <c r="M27" s="5" t="s">
        <v>51</v>
      </c>
      <c r="N27" s="1" t="s">
        <v>157</v>
      </c>
      <c r="O27" s="1" t="s">
        <v>51</v>
      </c>
      <c r="P27" s="1" t="s">
        <v>51</v>
      </c>
      <c r="Q27" s="1" t="s">
        <v>54</v>
      </c>
      <c r="R27" s="1" t="s">
        <v>59</v>
      </c>
      <c r="S27" s="1" t="s">
        <v>59</v>
      </c>
      <c r="T27" s="1" t="s">
        <v>60</v>
      </c>
      <c r="X27">
        <v>1</v>
      </c>
      <c r="AR27" s="1" t="s">
        <v>51</v>
      </c>
      <c r="AS27" s="1" t="s">
        <v>51</v>
      </c>
      <c r="AU27" s="1" t="s">
        <v>158</v>
      </c>
      <c r="AV27">
        <v>35</v>
      </c>
    </row>
    <row r="28" spans="1:48" ht="30" customHeight="1" x14ac:dyDescent="0.3">
      <c r="A28" s="5" t="s">
        <v>159</v>
      </c>
      <c r="B28" s="5" t="s">
        <v>152</v>
      </c>
      <c r="C28" s="5" t="s">
        <v>153</v>
      </c>
      <c r="D28" s="6">
        <v>45</v>
      </c>
      <c r="E28" s="8"/>
      <c r="F28" s="8">
        <f t="shared" si="0"/>
        <v>0</v>
      </c>
      <c r="G28" s="8"/>
      <c r="H28" s="8">
        <f t="shared" si="1"/>
        <v>0</v>
      </c>
      <c r="I28" s="8"/>
      <c r="J28" s="8">
        <f t="shared" si="2"/>
        <v>0</v>
      </c>
      <c r="K28" s="8">
        <f t="shared" si="3"/>
        <v>0</v>
      </c>
      <c r="L28" s="8">
        <f t="shared" si="4"/>
        <v>0</v>
      </c>
      <c r="M28" s="5" t="s">
        <v>51</v>
      </c>
      <c r="N28" s="1" t="s">
        <v>160</v>
      </c>
      <c r="O28" s="1" t="s">
        <v>51</v>
      </c>
      <c r="P28" s="1" t="s">
        <v>51</v>
      </c>
      <c r="Q28" s="1" t="s">
        <v>54</v>
      </c>
      <c r="R28" s="1" t="s">
        <v>59</v>
      </c>
      <c r="S28" s="1" t="s">
        <v>59</v>
      </c>
      <c r="T28" s="1" t="s">
        <v>60</v>
      </c>
      <c r="X28">
        <v>1</v>
      </c>
      <c r="AR28" s="1" t="s">
        <v>51</v>
      </c>
      <c r="AS28" s="1" t="s">
        <v>51</v>
      </c>
      <c r="AU28" s="1" t="s">
        <v>161</v>
      </c>
      <c r="AV28">
        <v>36</v>
      </c>
    </row>
    <row r="29" spans="1:48" ht="30" customHeight="1" x14ac:dyDescent="0.3">
      <c r="A29" s="5" t="s">
        <v>162</v>
      </c>
      <c r="B29" s="5" t="s">
        <v>152</v>
      </c>
      <c r="C29" s="5" t="s">
        <v>153</v>
      </c>
      <c r="D29" s="6">
        <v>3</v>
      </c>
      <c r="E29" s="8"/>
      <c r="F29" s="8">
        <f t="shared" si="0"/>
        <v>0</v>
      </c>
      <c r="G29" s="8"/>
      <c r="H29" s="8">
        <f t="shared" si="1"/>
        <v>0</v>
      </c>
      <c r="I29" s="8"/>
      <c r="J29" s="8">
        <f t="shared" si="2"/>
        <v>0</v>
      </c>
      <c r="K29" s="8">
        <f t="shared" si="3"/>
        <v>0</v>
      </c>
      <c r="L29" s="8">
        <f t="shared" si="4"/>
        <v>0</v>
      </c>
      <c r="M29" s="5" t="s">
        <v>51</v>
      </c>
      <c r="N29" s="1" t="s">
        <v>163</v>
      </c>
      <c r="O29" s="1" t="s">
        <v>51</v>
      </c>
      <c r="P29" s="1" t="s">
        <v>51</v>
      </c>
      <c r="Q29" s="1" t="s">
        <v>54</v>
      </c>
      <c r="R29" s="1" t="s">
        <v>59</v>
      </c>
      <c r="S29" s="1" t="s">
        <v>59</v>
      </c>
      <c r="T29" s="1" t="s">
        <v>60</v>
      </c>
      <c r="X29">
        <v>1</v>
      </c>
      <c r="AR29" s="1" t="s">
        <v>51</v>
      </c>
      <c r="AS29" s="1" t="s">
        <v>51</v>
      </c>
      <c r="AU29" s="1" t="s">
        <v>164</v>
      </c>
      <c r="AV29">
        <v>37</v>
      </c>
    </row>
    <row r="30" spans="1:48" ht="30" customHeight="1" x14ac:dyDescent="0.3">
      <c r="A30" s="5" t="s">
        <v>165</v>
      </c>
      <c r="B30" s="5" t="s">
        <v>166</v>
      </c>
      <c r="C30" s="5" t="s">
        <v>67</v>
      </c>
      <c r="D30" s="6">
        <v>1</v>
      </c>
      <c r="E30" s="8"/>
      <c r="F30" s="8">
        <f t="shared" si="0"/>
        <v>0</v>
      </c>
      <c r="G30" s="8"/>
      <c r="H30" s="8">
        <f t="shared" si="1"/>
        <v>0</v>
      </c>
      <c r="I30" s="8"/>
      <c r="J30" s="8">
        <f t="shared" si="2"/>
        <v>0</v>
      </c>
      <c r="K30" s="8">
        <f t="shared" si="3"/>
        <v>0</v>
      </c>
      <c r="L30" s="8">
        <f t="shared" si="4"/>
        <v>0</v>
      </c>
      <c r="M30" s="5" t="s">
        <v>51</v>
      </c>
      <c r="N30" s="1" t="s">
        <v>167</v>
      </c>
      <c r="O30" s="1" t="s">
        <v>51</v>
      </c>
      <c r="P30" s="1" t="s">
        <v>51</v>
      </c>
      <c r="Q30" s="1" t="s">
        <v>54</v>
      </c>
      <c r="R30" s="1" t="s">
        <v>59</v>
      </c>
      <c r="S30" s="1" t="s">
        <v>59</v>
      </c>
      <c r="T30" s="1" t="s">
        <v>59</v>
      </c>
      <c r="U30">
        <v>1</v>
      </c>
      <c r="V30">
        <v>0</v>
      </c>
      <c r="W30">
        <v>0.03</v>
      </c>
      <c r="AR30" s="1" t="s">
        <v>51</v>
      </c>
      <c r="AS30" s="1" t="s">
        <v>51</v>
      </c>
      <c r="AU30" s="1" t="s">
        <v>168</v>
      </c>
      <c r="AV30">
        <v>47</v>
      </c>
    </row>
    <row r="31" spans="1:48" ht="30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48" ht="30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30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30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30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30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30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30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30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30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30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30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30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30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30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30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30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30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48" ht="30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48" ht="30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48" ht="30" customHeight="1" x14ac:dyDescent="0.3">
      <c r="A51" s="5" t="s">
        <v>169</v>
      </c>
      <c r="B51" s="6"/>
      <c r="C51" s="6"/>
      <c r="D51" s="6"/>
      <c r="E51" s="6"/>
      <c r="F51" s="8">
        <f>SUM(F5:F50)</f>
        <v>0</v>
      </c>
      <c r="G51" s="6"/>
      <c r="H51" s="8">
        <f>SUM(H5:H50)</f>
        <v>0</v>
      </c>
      <c r="I51" s="6"/>
      <c r="J51" s="8">
        <f>SUM(J5:J50)</f>
        <v>0</v>
      </c>
      <c r="K51" s="6"/>
      <c r="L51" s="8">
        <f>SUM(L5:L50)</f>
        <v>0</v>
      </c>
      <c r="M51" s="6"/>
      <c r="N51" t="s">
        <v>170</v>
      </c>
    </row>
    <row r="52" spans="1:48" ht="30" customHeight="1" x14ac:dyDescent="0.3">
      <c r="A52" s="5" t="s">
        <v>171</v>
      </c>
      <c r="B52" s="5" t="s">
        <v>51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Q52" s="1" t="s">
        <v>172</v>
      </c>
    </row>
    <row r="53" spans="1:48" ht="30" customHeight="1" x14ac:dyDescent="0.3">
      <c r="A53" s="5" t="s">
        <v>173</v>
      </c>
      <c r="B53" s="5" t="s">
        <v>174</v>
      </c>
      <c r="C53" s="5" t="s">
        <v>57</v>
      </c>
      <c r="D53" s="6">
        <v>95</v>
      </c>
      <c r="E53" s="8"/>
      <c r="F53" s="8">
        <f t="shared" ref="F53:F66" si="5">TRUNC(E53*D53, 0)</f>
        <v>0</v>
      </c>
      <c r="G53" s="8"/>
      <c r="H53" s="8">
        <f t="shared" ref="H53:H66" si="6">TRUNC(G53*D53, 0)</f>
        <v>0</v>
      </c>
      <c r="I53" s="8"/>
      <c r="J53" s="8">
        <f t="shared" ref="J53:J66" si="7">TRUNC(I53*D53, 0)</f>
        <v>0</v>
      </c>
      <c r="K53" s="8">
        <f t="shared" ref="K53:K66" si="8">TRUNC(E53+G53+I53, 0)</f>
        <v>0</v>
      </c>
      <c r="L53" s="8">
        <f t="shared" ref="L53:L66" si="9">TRUNC(F53+H53+J53, 0)</f>
        <v>0</v>
      </c>
      <c r="M53" s="5" t="s">
        <v>51</v>
      </c>
      <c r="N53" s="1" t="s">
        <v>175</v>
      </c>
      <c r="O53" s="1" t="s">
        <v>51</v>
      </c>
      <c r="P53" s="1" t="s">
        <v>51</v>
      </c>
      <c r="Q53" s="1" t="s">
        <v>172</v>
      </c>
      <c r="R53" s="1" t="s">
        <v>59</v>
      </c>
      <c r="S53" s="1" t="s">
        <v>59</v>
      </c>
      <c r="T53" s="1" t="s">
        <v>60</v>
      </c>
      <c r="AR53" s="1" t="s">
        <v>51</v>
      </c>
      <c r="AS53" s="1" t="s">
        <v>51</v>
      </c>
      <c r="AU53" s="1" t="s">
        <v>176</v>
      </c>
      <c r="AV53">
        <v>24</v>
      </c>
    </row>
    <row r="54" spans="1:48" ht="30" customHeight="1" x14ac:dyDescent="0.3">
      <c r="A54" s="5" t="s">
        <v>173</v>
      </c>
      <c r="B54" s="5" t="s">
        <v>177</v>
      </c>
      <c r="C54" s="5" t="s">
        <v>57</v>
      </c>
      <c r="D54" s="6">
        <v>22</v>
      </c>
      <c r="E54" s="8"/>
      <c r="F54" s="8">
        <f t="shared" si="5"/>
        <v>0</v>
      </c>
      <c r="G54" s="8"/>
      <c r="H54" s="8">
        <f t="shared" si="6"/>
        <v>0</v>
      </c>
      <c r="I54" s="8"/>
      <c r="J54" s="8">
        <f t="shared" si="7"/>
        <v>0</v>
      </c>
      <c r="K54" s="8">
        <f t="shared" si="8"/>
        <v>0</v>
      </c>
      <c r="L54" s="8">
        <f t="shared" si="9"/>
        <v>0</v>
      </c>
      <c r="M54" s="5" t="s">
        <v>51</v>
      </c>
      <c r="N54" s="1" t="s">
        <v>178</v>
      </c>
      <c r="O54" s="1" t="s">
        <v>51</v>
      </c>
      <c r="P54" s="1" t="s">
        <v>51</v>
      </c>
      <c r="Q54" s="1" t="s">
        <v>172</v>
      </c>
      <c r="R54" s="1" t="s">
        <v>59</v>
      </c>
      <c r="S54" s="1" t="s">
        <v>59</v>
      </c>
      <c r="T54" s="1" t="s">
        <v>60</v>
      </c>
      <c r="AR54" s="1" t="s">
        <v>51</v>
      </c>
      <c r="AS54" s="1" t="s">
        <v>51</v>
      </c>
      <c r="AU54" s="1" t="s">
        <v>179</v>
      </c>
      <c r="AV54">
        <v>25</v>
      </c>
    </row>
    <row r="55" spans="1:48" ht="30" customHeight="1" x14ac:dyDescent="0.3">
      <c r="A55" s="16" t="s">
        <v>65</v>
      </c>
      <c r="B55" s="16" t="s">
        <v>66</v>
      </c>
      <c r="C55" s="16" t="s">
        <v>67</v>
      </c>
      <c r="D55" s="17">
        <v>1</v>
      </c>
      <c r="E55" s="18"/>
      <c r="F55" s="18">
        <f t="shared" si="5"/>
        <v>0</v>
      </c>
      <c r="G55" s="18"/>
      <c r="H55" s="18">
        <f t="shared" si="6"/>
        <v>0</v>
      </c>
      <c r="I55" s="18"/>
      <c r="J55" s="18">
        <f t="shared" si="7"/>
        <v>0</v>
      </c>
      <c r="K55" s="18">
        <f t="shared" si="8"/>
        <v>0</v>
      </c>
      <c r="L55" s="18">
        <f t="shared" si="9"/>
        <v>0</v>
      </c>
      <c r="M55" s="16" t="s">
        <v>51</v>
      </c>
      <c r="N55" s="1" t="s">
        <v>180</v>
      </c>
      <c r="O55" s="1" t="s">
        <v>51</v>
      </c>
      <c r="P55" s="1" t="s">
        <v>51</v>
      </c>
      <c r="Q55" s="1" t="s">
        <v>172</v>
      </c>
      <c r="R55" s="1" t="s">
        <v>59</v>
      </c>
      <c r="S55" s="1" t="s">
        <v>59</v>
      </c>
      <c r="T55" s="1" t="s">
        <v>60</v>
      </c>
      <c r="AR55" s="1" t="s">
        <v>51</v>
      </c>
      <c r="AS55" s="1" t="s">
        <v>51</v>
      </c>
      <c r="AU55" s="1" t="s">
        <v>181</v>
      </c>
      <c r="AV55">
        <v>54</v>
      </c>
    </row>
    <row r="56" spans="1:48" ht="30" customHeight="1" x14ac:dyDescent="0.3">
      <c r="A56" s="5" t="s">
        <v>182</v>
      </c>
      <c r="B56" s="5" t="s">
        <v>183</v>
      </c>
      <c r="C56" s="5" t="s">
        <v>57</v>
      </c>
      <c r="D56" s="6">
        <v>161</v>
      </c>
      <c r="E56" s="8"/>
      <c r="F56" s="8">
        <f t="shared" si="5"/>
        <v>0</v>
      </c>
      <c r="G56" s="8"/>
      <c r="H56" s="8">
        <f t="shared" si="6"/>
        <v>0</v>
      </c>
      <c r="I56" s="8"/>
      <c r="J56" s="8">
        <f t="shared" si="7"/>
        <v>0</v>
      </c>
      <c r="K56" s="8">
        <f t="shared" si="8"/>
        <v>0</v>
      </c>
      <c r="L56" s="8">
        <f t="shared" si="9"/>
        <v>0</v>
      </c>
      <c r="M56" s="5" t="s">
        <v>51</v>
      </c>
      <c r="N56" s="1" t="s">
        <v>184</v>
      </c>
      <c r="O56" s="1" t="s">
        <v>51</v>
      </c>
      <c r="P56" s="1" t="s">
        <v>51</v>
      </c>
      <c r="Q56" s="1" t="s">
        <v>172</v>
      </c>
      <c r="R56" s="1" t="s">
        <v>59</v>
      </c>
      <c r="S56" s="1" t="s">
        <v>59</v>
      </c>
      <c r="T56" s="1" t="s">
        <v>60</v>
      </c>
      <c r="AR56" s="1" t="s">
        <v>51</v>
      </c>
      <c r="AS56" s="1" t="s">
        <v>51</v>
      </c>
      <c r="AU56" s="1" t="s">
        <v>185</v>
      </c>
      <c r="AV56">
        <v>26</v>
      </c>
    </row>
    <row r="57" spans="1:48" ht="30" customHeight="1" x14ac:dyDescent="0.3">
      <c r="A57" s="5" t="s">
        <v>182</v>
      </c>
      <c r="B57" s="5" t="s">
        <v>186</v>
      </c>
      <c r="C57" s="5" t="s">
        <v>57</v>
      </c>
      <c r="D57" s="6">
        <v>235</v>
      </c>
      <c r="E57" s="8"/>
      <c r="F57" s="8">
        <f t="shared" si="5"/>
        <v>0</v>
      </c>
      <c r="G57" s="8"/>
      <c r="H57" s="8">
        <f t="shared" si="6"/>
        <v>0</v>
      </c>
      <c r="I57" s="8"/>
      <c r="J57" s="8">
        <f t="shared" si="7"/>
        <v>0</v>
      </c>
      <c r="K57" s="8">
        <f t="shared" si="8"/>
        <v>0</v>
      </c>
      <c r="L57" s="8">
        <f t="shared" si="9"/>
        <v>0</v>
      </c>
      <c r="M57" s="5" t="s">
        <v>51</v>
      </c>
      <c r="N57" s="1" t="s">
        <v>187</v>
      </c>
      <c r="O57" s="1" t="s">
        <v>51</v>
      </c>
      <c r="P57" s="1" t="s">
        <v>51</v>
      </c>
      <c r="Q57" s="1" t="s">
        <v>172</v>
      </c>
      <c r="R57" s="1" t="s">
        <v>59</v>
      </c>
      <c r="S57" s="1" t="s">
        <v>59</v>
      </c>
      <c r="T57" s="1" t="s">
        <v>60</v>
      </c>
      <c r="AR57" s="1" t="s">
        <v>51</v>
      </c>
      <c r="AS57" s="1" t="s">
        <v>51</v>
      </c>
      <c r="AU57" s="1" t="s">
        <v>188</v>
      </c>
      <c r="AV57">
        <v>27</v>
      </c>
    </row>
    <row r="58" spans="1:48" ht="30" customHeight="1" x14ac:dyDescent="0.3">
      <c r="A58" s="16" t="s">
        <v>84</v>
      </c>
      <c r="B58" s="16" t="s">
        <v>85</v>
      </c>
      <c r="C58" s="16" t="s">
        <v>67</v>
      </c>
      <c r="D58" s="17">
        <v>1</v>
      </c>
      <c r="E58" s="18"/>
      <c r="F58" s="18">
        <f t="shared" si="5"/>
        <v>0</v>
      </c>
      <c r="G58" s="18"/>
      <c r="H58" s="18">
        <f t="shared" si="6"/>
        <v>0</v>
      </c>
      <c r="I58" s="18"/>
      <c r="J58" s="18">
        <f t="shared" si="7"/>
        <v>0</v>
      </c>
      <c r="K58" s="18">
        <f t="shared" si="8"/>
        <v>0</v>
      </c>
      <c r="L58" s="18">
        <f t="shared" si="9"/>
        <v>0</v>
      </c>
      <c r="M58" s="16" t="s">
        <v>51</v>
      </c>
      <c r="N58" s="1" t="s">
        <v>189</v>
      </c>
      <c r="O58" s="1" t="s">
        <v>51</v>
      </c>
      <c r="P58" s="1" t="s">
        <v>51</v>
      </c>
      <c r="Q58" s="1" t="s">
        <v>172</v>
      </c>
      <c r="R58" s="1" t="s">
        <v>59</v>
      </c>
      <c r="S58" s="1" t="s">
        <v>59</v>
      </c>
      <c r="T58" s="1" t="s">
        <v>60</v>
      </c>
      <c r="AR58" s="1" t="s">
        <v>51</v>
      </c>
      <c r="AS58" s="1" t="s">
        <v>51</v>
      </c>
      <c r="AU58" s="1" t="s">
        <v>190</v>
      </c>
      <c r="AV58">
        <v>55</v>
      </c>
    </row>
    <row r="59" spans="1:48" ht="30" customHeight="1" x14ac:dyDescent="0.3">
      <c r="A59" s="5" t="s">
        <v>191</v>
      </c>
      <c r="B59" s="5" t="s">
        <v>192</v>
      </c>
      <c r="C59" s="5" t="s">
        <v>90</v>
      </c>
      <c r="D59" s="6">
        <v>8</v>
      </c>
      <c r="E59" s="8"/>
      <c r="F59" s="8">
        <f t="shared" si="5"/>
        <v>0</v>
      </c>
      <c r="G59" s="8"/>
      <c r="H59" s="8">
        <f t="shared" si="6"/>
        <v>0</v>
      </c>
      <c r="I59" s="8"/>
      <c r="J59" s="8">
        <f t="shared" si="7"/>
        <v>0</v>
      </c>
      <c r="K59" s="8">
        <f t="shared" si="8"/>
        <v>0</v>
      </c>
      <c r="L59" s="8">
        <f t="shared" si="9"/>
        <v>0</v>
      </c>
      <c r="M59" s="5" t="s">
        <v>51</v>
      </c>
      <c r="N59" s="1" t="s">
        <v>193</v>
      </c>
      <c r="O59" s="1" t="s">
        <v>51</v>
      </c>
      <c r="P59" s="1" t="s">
        <v>51</v>
      </c>
      <c r="Q59" s="1" t="s">
        <v>172</v>
      </c>
      <c r="R59" s="1" t="s">
        <v>59</v>
      </c>
      <c r="S59" s="1" t="s">
        <v>59</v>
      </c>
      <c r="T59" s="1" t="s">
        <v>60</v>
      </c>
      <c r="AR59" s="1" t="s">
        <v>51</v>
      </c>
      <c r="AS59" s="1" t="s">
        <v>51</v>
      </c>
      <c r="AU59" s="1" t="s">
        <v>194</v>
      </c>
      <c r="AV59">
        <v>28</v>
      </c>
    </row>
    <row r="60" spans="1:48" ht="30" customHeight="1" x14ac:dyDescent="0.3">
      <c r="A60" s="5" t="s">
        <v>195</v>
      </c>
      <c r="B60" s="5" t="s">
        <v>196</v>
      </c>
      <c r="C60" s="5" t="s">
        <v>90</v>
      </c>
      <c r="D60" s="6">
        <v>6</v>
      </c>
      <c r="E60" s="8"/>
      <c r="F60" s="8">
        <f t="shared" si="5"/>
        <v>0</v>
      </c>
      <c r="G60" s="8"/>
      <c r="H60" s="8">
        <f t="shared" si="6"/>
        <v>0</v>
      </c>
      <c r="I60" s="8"/>
      <c r="J60" s="8">
        <f t="shared" si="7"/>
        <v>0</v>
      </c>
      <c r="K60" s="8">
        <f t="shared" si="8"/>
        <v>0</v>
      </c>
      <c r="L60" s="8">
        <f t="shared" si="9"/>
        <v>0</v>
      </c>
      <c r="M60" s="5" t="s">
        <v>51</v>
      </c>
      <c r="N60" s="1" t="s">
        <v>197</v>
      </c>
      <c r="O60" s="1" t="s">
        <v>51</v>
      </c>
      <c r="P60" s="1" t="s">
        <v>51</v>
      </c>
      <c r="Q60" s="1" t="s">
        <v>172</v>
      </c>
      <c r="R60" s="1" t="s">
        <v>59</v>
      </c>
      <c r="S60" s="1" t="s">
        <v>59</v>
      </c>
      <c r="T60" s="1" t="s">
        <v>60</v>
      </c>
      <c r="AR60" s="1" t="s">
        <v>51</v>
      </c>
      <c r="AS60" s="1" t="s">
        <v>51</v>
      </c>
      <c r="AU60" s="1" t="s">
        <v>198</v>
      </c>
      <c r="AV60">
        <v>29</v>
      </c>
    </row>
    <row r="61" spans="1:48" ht="30" customHeight="1" x14ac:dyDescent="0.3">
      <c r="A61" s="5" t="s">
        <v>191</v>
      </c>
      <c r="B61" s="5" t="s">
        <v>199</v>
      </c>
      <c r="C61" s="5" t="s">
        <v>90</v>
      </c>
      <c r="D61" s="6">
        <v>8</v>
      </c>
      <c r="E61" s="8"/>
      <c r="F61" s="8">
        <f t="shared" si="5"/>
        <v>0</v>
      </c>
      <c r="G61" s="8"/>
      <c r="H61" s="8">
        <f t="shared" si="6"/>
        <v>0</v>
      </c>
      <c r="I61" s="8"/>
      <c r="J61" s="8">
        <f t="shared" si="7"/>
        <v>0</v>
      </c>
      <c r="K61" s="8">
        <f t="shared" si="8"/>
        <v>0</v>
      </c>
      <c r="L61" s="8">
        <f t="shared" si="9"/>
        <v>0</v>
      </c>
      <c r="M61" s="5" t="s">
        <v>51</v>
      </c>
      <c r="N61" s="1" t="s">
        <v>200</v>
      </c>
      <c r="O61" s="1" t="s">
        <v>51</v>
      </c>
      <c r="P61" s="1" t="s">
        <v>51</v>
      </c>
      <c r="Q61" s="1" t="s">
        <v>172</v>
      </c>
      <c r="R61" s="1" t="s">
        <v>59</v>
      </c>
      <c r="S61" s="1" t="s">
        <v>59</v>
      </c>
      <c r="T61" s="1" t="s">
        <v>60</v>
      </c>
      <c r="AR61" s="1" t="s">
        <v>51</v>
      </c>
      <c r="AS61" s="1" t="s">
        <v>51</v>
      </c>
      <c r="AU61" s="1" t="s">
        <v>201</v>
      </c>
      <c r="AV61">
        <v>30</v>
      </c>
    </row>
    <row r="62" spans="1:48" ht="30" customHeight="1" x14ac:dyDescent="0.3">
      <c r="A62" s="5" t="s">
        <v>202</v>
      </c>
      <c r="B62" s="5" t="s">
        <v>203</v>
      </c>
      <c r="C62" s="5" t="s">
        <v>90</v>
      </c>
      <c r="D62" s="6">
        <v>4</v>
      </c>
      <c r="E62" s="8"/>
      <c r="F62" s="8">
        <f t="shared" si="5"/>
        <v>0</v>
      </c>
      <c r="G62" s="8"/>
      <c r="H62" s="8">
        <f t="shared" si="6"/>
        <v>0</v>
      </c>
      <c r="I62" s="8"/>
      <c r="J62" s="8">
        <f t="shared" si="7"/>
        <v>0</v>
      </c>
      <c r="K62" s="8">
        <f t="shared" si="8"/>
        <v>0</v>
      </c>
      <c r="L62" s="8">
        <f t="shared" si="9"/>
        <v>0</v>
      </c>
      <c r="M62" s="5" t="s">
        <v>51</v>
      </c>
      <c r="N62" s="1" t="s">
        <v>204</v>
      </c>
      <c r="O62" s="1" t="s">
        <v>51</v>
      </c>
      <c r="P62" s="1" t="s">
        <v>51</v>
      </c>
      <c r="Q62" s="1" t="s">
        <v>172</v>
      </c>
      <c r="R62" s="1" t="s">
        <v>59</v>
      </c>
      <c r="S62" s="1" t="s">
        <v>59</v>
      </c>
      <c r="T62" s="1" t="s">
        <v>60</v>
      </c>
      <c r="AR62" s="1" t="s">
        <v>51</v>
      </c>
      <c r="AS62" s="1" t="s">
        <v>51</v>
      </c>
      <c r="AU62" s="1" t="s">
        <v>205</v>
      </c>
      <c r="AV62">
        <v>31</v>
      </c>
    </row>
    <row r="63" spans="1:48" ht="30" customHeight="1" x14ac:dyDescent="0.3">
      <c r="A63" s="5" t="s">
        <v>206</v>
      </c>
      <c r="B63" s="5" t="s">
        <v>207</v>
      </c>
      <c r="C63" s="5" t="s">
        <v>147</v>
      </c>
      <c r="D63" s="6">
        <v>6</v>
      </c>
      <c r="E63" s="8"/>
      <c r="F63" s="8">
        <f t="shared" si="5"/>
        <v>0</v>
      </c>
      <c r="G63" s="8"/>
      <c r="H63" s="8">
        <f t="shared" si="6"/>
        <v>0</v>
      </c>
      <c r="I63" s="8"/>
      <c r="J63" s="8">
        <f t="shared" si="7"/>
        <v>0</v>
      </c>
      <c r="K63" s="8">
        <f t="shared" si="8"/>
        <v>0</v>
      </c>
      <c r="L63" s="8">
        <f t="shared" si="9"/>
        <v>0</v>
      </c>
      <c r="M63" s="5" t="s">
        <v>51</v>
      </c>
      <c r="N63" s="1" t="s">
        <v>208</v>
      </c>
      <c r="O63" s="1" t="s">
        <v>51</v>
      </c>
      <c r="P63" s="1" t="s">
        <v>51</v>
      </c>
      <c r="Q63" s="1" t="s">
        <v>172</v>
      </c>
      <c r="R63" s="1" t="s">
        <v>59</v>
      </c>
      <c r="S63" s="1" t="s">
        <v>59</v>
      </c>
      <c r="T63" s="1" t="s">
        <v>60</v>
      </c>
      <c r="AR63" s="1" t="s">
        <v>51</v>
      </c>
      <c r="AS63" s="1" t="s">
        <v>51</v>
      </c>
      <c r="AU63" s="1" t="s">
        <v>209</v>
      </c>
      <c r="AV63">
        <v>32</v>
      </c>
    </row>
    <row r="64" spans="1:48" ht="30" customHeight="1" x14ac:dyDescent="0.3">
      <c r="A64" s="5" t="s">
        <v>210</v>
      </c>
      <c r="B64" s="5" t="s">
        <v>211</v>
      </c>
      <c r="C64" s="5" t="s">
        <v>90</v>
      </c>
      <c r="D64" s="6">
        <v>2</v>
      </c>
      <c r="E64" s="8"/>
      <c r="F64" s="8">
        <f t="shared" si="5"/>
        <v>0</v>
      </c>
      <c r="G64" s="8"/>
      <c r="H64" s="8">
        <f t="shared" si="6"/>
        <v>0</v>
      </c>
      <c r="I64" s="8"/>
      <c r="J64" s="8">
        <f t="shared" si="7"/>
        <v>0</v>
      </c>
      <c r="K64" s="8">
        <f t="shared" si="8"/>
        <v>0</v>
      </c>
      <c r="L64" s="8">
        <f t="shared" si="9"/>
        <v>0</v>
      </c>
      <c r="M64" s="5" t="s">
        <v>51</v>
      </c>
      <c r="N64" s="1" t="s">
        <v>212</v>
      </c>
      <c r="O64" s="1" t="s">
        <v>51</v>
      </c>
      <c r="P64" s="1" t="s">
        <v>51</v>
      </c>
      <c r="Q64" s="1" t="s">
        <v>172</v>
      </c>
      <c r="R64" s="1" t="s">
        <v>59</v>
      </c>
      <c r="S64" s="1" t="s">
        <v>59</v>
      </c>
      <c r="T64" s="1" t="s">
        <v>60</v>
      </c>
      <c r="AR64" s="1" t="s">
        <v>51</v>
      </c>
      <c r="AS64" s="1" t="s">
        <v>51</v>
      </c>
      <c r="AU64" s="1" t="s">
        <v>213</v>
      </c>
      <c r="AV64">
        <v>33</v>
      </c>
    </row>
    <row r="65" spans="1:48" ht="30" customHeight="1" x14ac:dyDescent="0.3">
      <c r="A65" s="5" t="s">
        <v>156</v>
      </c>
      <c r="B65" s="5" t="s">
        <v>152</v>
      </c>
      <c r="C65" s="5" t="s">
        <v>153</v>
      </c>
      <c r="D65" s="6">
        <v>16</v>
      </c>
      <c r="E65" s="8"/>
      <c r="F65" s="8">
        <f t="shared" si="5"/>
        <v>0</v>
      </c>
      <c r="G65" s="8"/>
      <c r="H65" s="8">
        <f t="shared" si="6"/>
        <v>0</v>
      </c>
      <c r="I65" s="8"/>
      <c r="J65" s="8">
        <f t="shared" si="7"/>
        <v>0</v>
      </c>
      <c r="K65" s="8">
        <f t="shared" si="8"/>
        <v>0</v>
      </c>
      <c r="L65" s="8">
        <f t="shared" si="9"/>
        <v>0</v>
      </c>
      <c r="M65" s="5" t="s">
        <v>51</v>
      </c>
      <c r="N65" s="1" t="s">
        <v>157</v>
      </c>
      <c r="O65" s="1" t="s">
        <v>51</v>
      </c>
      <c r="P65" s="1" t="s">
        <v>51</v>
      </c>
      <c r="Q65" s="1" t="s">
        <v>172</v>
      </c>
      <c r="R65" s="1" t="s">
        <v>59</v>
      </c>
      <c r="S65" s="1" t="s">
        <v>59</v>
      </c>
      <c r="T65" s="1" t="s">
        <v>60</v>
      </c>
      <c r="X65">
        <v>1</v>
      </c>
      <c r="AR65" s="1" t="s">
        <v>51</v>
      </c>
      <c r="AS65" s="1" t="s">
        <v>51</v>
      </c>
      <c r="AU65" s="1" t="s">
        <v>214</v>
      </c>
      <c r="AV65">
        <v>38</v>
      </c>
    </row>
    <row r="66" spans="1:48" ht="30" customHeight="1" x14ac:dyDescent="0.3">
      <c r="A66" s="5" t="s">
        <v>165</v>
      </c>
      <c r="B66" s="5" t="s">
        <v>166</v>
      </c>
      <c r="C66" s="5" t="s">
        <v>67</v>
      </c>
      <c r="D66" s="6">
        <v>1</v>
      </c>
      <c r="E66" s="8"/>
      <c r="F66" s="8">
        <f t="shared" si="5"/>
        <v>0</v>
      </c>
      <c r="G66" s="8"/>
      <c r="H66" s="8">
        <f t="shared" si="6"/>
        <v>0</v>
      </c>
      <c r="I66" s="8"/>
      <c r="J66" s="8">
        <f t="shared" si="7"/>
        <v>0</v>
      </c>
      <c r="K66" s="8">
        <f t="shared" si="8"/>
        <v>0</v>
      </c>
      <c r="L66" s="8">
        <f t="shared" si="9"/>
        <v>0</v>
      </c>
      <c r="M66" s="5" t="s">
        <v>51</v>
      </c>
      <c r="N66" s="1" t="s">
        <v>167</v>
      </c>
      <c r="O66" s="1" t="s">
        <v>51</v>
      </c>
      <c r="P66" s="1" t="s">
        <v>51</v>
      </c>
      <c r="Q66" s="1" t="s">
        <v>172</v>
      </c>
      <c r="R66" s="1" t="s">
        <v>59</v>
      </c>
      <c r="S66" s="1" t="s">
        <v>59</v>
      </c>
      <c r="T66" s="1" t="s">
        <v>59</v>
      </c>
      <c r="U66">
        <v>1</v>
      </c>
      <c r="V66">
        <v>0</v>
      </c>
      <c r="W66">
        <v>0.03</v>
      </c>
      <c r="AR66" s="1" t="s">
        <v>51</v>
      </c>
      <c r="AS66" s="1" t="s">
        <v>51</v>
      </c>
      <c r="AU66" s="1" t="s">
        <v>215</v>
      </c>
      <c r="AV66">
        <v>50</v>
      </c>
    </row>
    <row r="67" spans="1:48" ht="30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48" ht="30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48" ht="30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48" ht="30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48" ht="30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48" ht="30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48" ht="30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48" ht="30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48" ht="30" customHeight="1" x14ac:dyDescent="0.3">
      <c r="A75" s="5" t="s">
        <v>169</v>
      </c>
      <c r="B75" s="6"/>
      <c r="C75" s="6"/>
      <c r="D75" s="6"/>
      <c r="E75" s="6"/>
      <c r="F75" s="8">
        <f>SUM(F53:F74)</f>
        <v>0</v>
      </c>
      <c r="G75" s="6"/>
      <c r="H75" s="8">
        <f>SUM(H53:H74)</f>
        <v>0</v>
      </c>
      <c r="I75" s="6"/>
      <c r="J75" s="8">
        <f>SUM(J53:J74)</f>
        <v>0</v>
      </c>
      <c r="K75" s="6"/>
      <c r="L75" s="8">
        <f>SUM(L53:L74)</f>
        <v>0</v>
      </c>
      <c r="M75" s="6"/>
      <c r="N75" t="s">
        <v>170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2" manualBreakCount="2">
    <brk id="51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원가계산서</vt:lpstr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EMS</dc:creator>
  <cp:lastModifiedBy>nacf</cp:lastModifiedBy>
  <dcterms:created xsi:type="dcterms:W3CDTF">2023-05-30T09:14:11Z</dcterms:created>
  <dcterms:modified xsi:type="dcterms:W3CDTF">2023-06-02T06:04:49Z</dcterms:modified>
</cp:coreProperties>
</file>